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6.xml" ContentType="application/vnd.openxmlformats-officedocument.drawing+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https://d.docs.live.net/9dfa894c848fc143/Desktop/PRISCILLA DOCS/S.B_DATA ANALYTICS/MY SUBMISSIONS/MINI PROJECTS/SOUTHERN WATER CORP/"/>
    </mc:Choice>
  </mc:AlternateContent>
  <xr:revisionPtr revIDLastSave="1649" documentId="8_{B28F54C3-A0C7-4B98-B3B4-ACA9568E2B38}" xr6:coauthVersionLast="47" xr6:coauthVersionMax="47" xr10:uidLastSave="{EAEF3FDE-6537-4B91-A351-B300FF6102D7}"/>
  <bookViews>
    <workbookView xWindow="-108" yWindow="-108" windowWidth="23256" windowHeight="12456" firstSheet="3" activeTab="5" xr2:uid="{00000000-000D-0000-FFFF-FFFF00000000}"/>
  </bookViews>
  <sheets>
    <sheet name="Definitions" sheetId="1" r:id="rId1"/>
    <sheet name="Data Repository Table" sheetId="2" r:id="rId2"/>
    <sheet name="Pivot Table" sheetId="12" state="hidden" r:id="rId3"/>
    <sheet name="Water Trading Repository Table" sheetId="3" r:id="rId4"/>
    <sheet name="Sheet1" sheetId="10" state="hidden" r:id="rId5"/>
    <sheet name="Economic Market Analysis" sheetId="4" r:id="rId6"/>
    <sheet name="Economic Cost Analysis" sheetId="5" r:id="rId7"/>
    <sheet name="What-If Analysis" sheetId="6" r:id="rId8"/>
    <sheet name="Variance Analysis" sheetId="7" state="hidden" r:id="rId9"/>
    <sheet name="Cost to Produce" sheetId="8" state="hidden" r:id="rId10"/>
    <sheet name="EBIT" sheetId="9" state="hidden" r:id="rId11"/>
  </sheets>
  <calcPr calcId="191028"/>
  <pivotCaches>
    <pivotCache cacheId="0"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hIv4kYlVXEauGa4LM/LNqh+Hq9Ag=="/>
    </ext>
  </extLst>
</workbook>
</file>

<file path=xl/calcChain.xml><?xml version="1.0" encoding="utf-8"?>
<calcChain xmlns="http://schemas.openxmlformats.org/spreadsheetml/2006/main">
  <c r="E15" i="4" l="1"/>
  <c r="C25" i="6"/>
  <c r="D28" i="6"/>
  <c r="D27" i="6"/>
  <c r="D26" i="6"/>
  <c r="D25" i="6"/>
  <c r="C28" i="6"/>
  <c r="C27" i="6"/>
  <c r="C26" i="6"/>
  <c r="R44" i="6" l="1"/>
  <c r="Q47" i="6"/>
  <c r="Q44" i="6"/>
  <c r="Q46" i="6"/>
  <c r="Q45" i="6"/>
  <c r="F38" i="6"/>
  <c r="G38" i="6"/>
  <c r="H38" i="6"/>
  <c r="I38" i="6"/>
  <c r="J38" i="6"/>
  <c r="K38" i="6"/>
  <c r="L38" i="6"/>
  <c r="M38" i="6"/>
  <c r="N38" i="6"/>
  <c r="O38" i="6"/>
  <c r="P38" i="6"/>
  <c r="E38" i="6"/>
  <c r="Q38" i="6" s="1"/>
  <c r="F37" i="6"/>
  <c r="G37" i="6"/>
  <c r="H37" i="6"/>
  <c r="I37" i="6"/>
  <c r="J37" i="6"/>
  <c r="K37" i="6"/>
  <c r="L37" i="6"/>
  <c r="M37" i="6"/>
  <c r="N37" i="6"/>
  <c r="O37" i="6"/>
  <c r="P37" i="6"/>
  <c r="E37" i="6"/>
  <c r="Q37" i="6" s="1"/>
  <c r="E36" i="6"/>
  <c r="Q36" i="6" s="1"/>
  <c r="F36" i="6"/>
  <c r="G36" i="6"/>
  <c r="H36" i="6"/>
  <c r="I36" i="6"/>
  <c r="J36" i="6"/>
  <c r="K36" i="6"/>
  <c r="L36" i="6"/>
  <c r="M36" i="6"/>
  <c r="N36" i="6"/>
  <c r="O36" i="6"/>
  <c r="P36" i="6"/>
  <c r="R45" i="6" l="1"/>
  <c r="R46" i="6"/>
  <c r="R47" i="6"/>
  <c r="P202" i="5"/>
  <c r="R175" i="5"/>
  <c r="R174" i="5"/>
  <c r="R173" i="5"/>
  <c r="F113" i="5"/>
  <c r="G21" i="5"/>
  <c r="C15" i="4"/>
  <c r="C229" i="5" s="1"/>
  <c r="L15" i="5"/>
  <c r="C227" i="5" l="1"/>
  <c r="C228" i="5"/>
  <c r="G151" i="5"/>
  <c r="H151" i="5"/>
  <c r="I151" i="5"/>
  <c r="J151" i="5"/>
  <c r="K151" i="5"/>
  <c r="L151" i="5"/>
  <c r="M151" i="5"/>
  <c r="N151" i="5"/>
  <c r="O151" i="5"/>
  <c r="P151" i="5"/>
  <c r="Q151" i="5"/>
  <c r="F151" i="5"/>
  <c r="G138" i="5"/>
  <c r="H138" i="5"/>
  <c r="H202" i="5" s="1"/>
  <c r="I138" i="5"/>
  <c r="J138" i="5"/>
  <c r="K138" i="5"/>
  <c r="L138" i="5"/>
  <c r="M138" i="5"/>
  <c r="N138" i="5"/>
  <c r="O138" i="5"/>
  <c r="P138" i="5"/>
  <c r="Q138" i="5"/>
  <c r="F138" i="5"/>
  <c r="G125" i="5"/>
  <c r="G112" i="5" s="1"/>
  <c r="H125" i="5"/>
  <c r="I125" i="5"/>
  <c r="J125" i="5"/>
  <c r="K125" i="5"/>
  <c r="L125" i="5"/>
  <c r="M125" i="5"/>
  <c r="M112" i="5" s="1"/>
  <c r="N125" i="5"/>
  <c r="O125" i="5"/>
  <c r="O112" i="5" s="1"/>
  <c r="P125" i="5"/>
  <c r="Q125" i="5"/>
  <c r="F125" i="5"/>
  <c r="F188" i="5" s="1"/>
  <c r="G150" i="5"/>
  <c r="H150" i="5"/>
  <c r="I150" i="5"/>
  <c r="J150" i="5"/>
  <c r="K150" i="5"/>
  <c r="L150" i="5"/>
  <c r="M150" i="5"/>
  <c r="N150" i="5"/>
  <c r="O150" i="5"/>
  <c r="P150" i="5"/>
  <c r="Q150" i="5"/>
  <c r="F150" i="5"/>
  <c r="G149" i="5"/>
  <c r="H149" i="5"/>
  <c r="I149" i="5"/>
  <c r="J149" i="5"/>
  <c r="K149" i="5"/>
  <c r="L149" i="5"/>
  <c r="M149" i="5"/>
  <c r="N149" i="5"/>
  <c r="O149" i="5"/>
  <c r="P149" i="5"/>
  <c r="Q149" i="5"/>
  <c r="F149" i="5"/>
  <c r="G148" i="5"/>
  <c r="H148" i="5"/>
  <c r="I148" i="5"/>
  <c r="J148" i="5"/>
  <c r="K148" i="5"/>
  <c r="L148" i="5"/>
  <c r="M148" i="5"/>
  <c r="N148" i="5"/>
  <c r="O148" i="5"/>
  <c r="P148" i="5"/>
  <c r="Q148" i="5"/>
  <c r="F148" i="5"/>
  <c r="G147" i="5"/>
  <c r="H147" i="5"/>
  <c r="I147" i="5"/>
  <c r="J147" i="5"/>
  <c r="K147" i="5"/>
  <c r="L147" i="5"/>
  <c r="M147" i="5"/>
  <c r="N147" i="5"/>
  <c r="O147" i="5"/>
  <c r="P147" i="5"/>
  <c r="Q147" i="5"/>
  <c r="F147" i="5"/>
  <c r="G146" i="5"/>
  <c r="H146" i="5"/>
  <c r="I146" i="5"/>
  <c r="J146" i="5"/>
  <c r="K146" i="5"/>
  <c r="L146" i="5"/>
  <c r="M146" i="5"/>
  <c r="N146" i="5"/>
  <c r="O146" i="5"/>
  <c r="P146" i="5"/>
  <c r="Q146" i="5"/>
  <c r="F146" i="5"/>
  <c r="G145" i="5"/>
  <c r="H145" i="5"/>
  <c r="I145" i="5"/>
  <c r="J145" i="5"/>
  <c r="K145" i="5"/>
  <c r="L145" i="5"/>
  <c r="M145" i="5"/>
  <c r="N145" i="5"/>
  <c r="O145" i="5"/>
  <c r="P145" i="5"/>
  <c r="Q145" i="5"/>
  <c r="F145" i="5"/>
  <c r="G144" i="5"/>
  <c r="H144" i="5"/>
  <c r="I144" i="5"/>
  <c r="J144" i="5"/>
  <c r="K144" i="5"/>
  <c r="L144" i="5"/>
  <c r="M144" i="5"/>
  <c r="N144" i="5"/>
  <c r="O144" i="5"/>
  <c r="P144" i="5"/>
  <c r="Q144" i="5"/>
  <c r="F144" i="5"/>
  <c r="G143" i="5"/>
  <c r="H143" i="5"/>
  <c r="I143" i="5"/>
  <c r="I152" i="5" s="1"/>
  <c r="J143" i="5"/>
  <c r="K143" i="5"/>
  <c r="K152" i="5" s="1"/>
  <c r="L143" i="5"/>
  <c r="M143" i="5"/>
  <c r="N143" i="5"/>
  <c r="N152" i="5" s="1"/>
  <c r="O143" i="5"/>
  <c r="P143" i="5"/>
  <c r="Q143" i="5"/>
  <c r="Q152" i="5" s="1"/>
  <c r="F143" i="5"/>
  <c r="G137" i="5"/>
  <c r="H137" i="5"/>
  <c r="I137" i="5"/>
  <c r="J137" i="5"/>
  <c r="K137" i="5"/>
  <c r="L137" i="5"/>
  <c r="M137" i="5"/>
  <c r="N137" i="5"/>
  <c r="O137" i="5"/>
  <c r="P137" i="5"/>
  <c r="Q137" i="5"/>
  <c r="F137" i="5"/>
  <c r="G136" i="5"/>
  <c r="H136" i="5"/>
  <c r="I136" i="5"/>
  <c r="J136" i="5"/>
  <c r="K136" i="5"/>
  <c r="L136" i="5"/>
  <c r="M136" i="5"/>
  <c r="N136" i="5"/>
  <c r="O136" i="5"/>
  <c r="P136" i="5"/>
  <c r="Q136" i="5"/>
  <c r="F136" i="5"/>
  <c r="G135" i="5"/>
  <c r="H135" i="5"/>
  <c r="I135" i="5"/>
  <c r="J135" i="5"/>
  <c r="K135" i="5"/>
  <c r="L135" i="5"/>
  <c r="M135" i="5"/>
  <c r="N135" i="5"/>
  <c r="O135" i="5"/>
  <c r="P135" i="5"/>
  <c r="Q135" i="5"/>
  <c r="F135" i="5"/>
  <c r="G134" i="5"/>
  <c r="H134" i="5"/>
  <c r="I134" i="5"/>
  <c r="J134" i="5"/>
  <c r="K134" i="5"/>
  <c r="L134" i="5"/>
  <c r="M134" i="5"/>
  <c r="N134" i="5"/>
  <c r="O134" i="5"/>
  <c r="P134" i="5"/>
  <c r="Q134" i="5"/>
  <c r="F134" i="5"/>
  <c r="G133" i="5"/>
  <c r="H133" i="5"/>
  <c r="I133" i="5"/>
  <c r="J133" i="5"/>
  <c r="K133" i="5"/>
  <c r="L133" i="5"/>
  <c r="M133" i="5"/>
  <c r="N133" i="5"/>
  <c r="O133" i="5"/>
  <c r="P133" i="5"/>
  <c r="Q133" i="5"/>
  <c r="F133" i="5"/>
  <c r="G132" i="5"/>
  <c r="H132" i="5"/>
  <c r="I132" i="5"/>
  <c r="J132" i="5"/>
  <c r="K132" i="5"/>
  <c r="L132" i="5"/>
  <c r="M132" i="5"/>
  <c r="N132" i="5"/>
  <c r="O132" i="5"/>
  <c r="P132" i="5"/>
  <c r="Q132" i="5"/>
  <c r="F132" i="5"/>
  <c r="G131" i="5"/>
  <c r="H131" i="5"/>
  <c r="I131" i="5"/>
  <c r="J131" i="5"/>
  <c r="K131" i="5"/>
  <c r="L131" i="5"/>
  <c r="M131" i="5"/>
  <c r="N131" i="5"/>
  <c r="O131" i="5"/>
  <c r="P131" i="5"/>
  <c r="Q131" i="5"/>
  <c r="F131" i="5"/>
  <c r="F130" i="5"/>
  <c r="G130" i="5"/>
  <c r="H130" i="5"/>
  <c r="I130" i="5"/>
  <c r="J130" i="5"/>
  <c r="K130" i="5"/>
  <c r="K194" i="5" s="1"/>
  <c r="L130" i="5"/>
  <c r="M130" i="5"/>
  <c r="N130" i="5"/>
  <c r="O130" i="5"/>
  <c r="P130" i="5"/>
  <c r="Q130" i="5"/>
  <c r="G124" i="5"/>
  <c r="G111" i="5" s="1"/>
  <c r="H124" i="5"/>
  <c r="H111" i="5" s="1"/>
  <c r="I124" i="5"/>
  <c r="I111" i="5" s="1"/>
  <c r="J124" i="5"/>
  <c r="J111" i="5" s="1"/>
  <c r="K124" i="5"/>
  <c r="K111" i="5" s="1"/>
  <c r="L124" i="5"/>
  <c r="L111" i="5" s="1"/>
  <c r="M124" i="5"/>
  <c r="M111" i="5" s="1"/>
  <c r="N124" i="5"/>
  <c r="N111" i="5" s="1"/>
  <c r="O124" i="5"/>
  <c r="O111" i="5" s="1"/>
  <c r="P124" i="5"/>
  <c r="P111" i="5" s="1"/>
  <c r="Q124" i="5"/>
  <c r="Q111" i="5" s="1"/>
  <c r="F124" i="5"/>
  <c r="G123" i="5"/>
  <c r="G110" i="5" s="1"/>
  <c r="H123" i="5"/>
  <c r="H110" i="5" s="1"/>
  <c r="I123" i="5"/>
  <c r="I110" i="5" s="1"/>
  <c r="J123" i="5"/>
  <c r="J110" i="5" s="1"/>
  <c r="K123" i="5"/>
  <c r="K110" i="5" s="1"/>
  <c r="L123" i="5"/>
  <c r="L110" i="5" s="1"/>
  <c r="M123" i="5"/>
  <c r="M110" i="5" s="1"/>
  <c r="N123" i="5"/>
  <c r="O123" i="5"/>
  <c r="O110" i="5" s="1"/>
  <c r="P123" i="5"/>
  <c r="P110" i="5" s="1"/>
  <c r="Q123" i="5"/>
  <c r="Q110" i="5" s="1"/>
  <c r="F123" i="5"/>
  <c r="F110" i="5" s="1"/>
  <c r="G122" i="5"/>
  <c r="H122" i="5"/>
  <c r="I122" i="5"/>
  <c r="J122" i="5"/>
  <c r="K122" i="5"/>
  <c r="K109" i="5" s="1"/>
  <c r="L122" i="5"/>
  <c r="L109" i="5" s="1"/>
  <c r="M122" i="5"/>
  <c r="M109" i="5" s="1"/>
  <c r="N122" i="5"/>
  <c r="N109" i="5" s="1"/>
  <c r="O122" i="5"/>
  <c r="P122" i="5"/>
  <c r="Q122" i="5"/>
  <c r="F122" i="5"/>
  <c r="G121" i="5"/>
  <c r="G108" i="5" s="1"/>
  <c r="H121" i="5"/>
  <c r="H108" i="5" s="1"/>
  <c r="I121" i="5"/>
  <c r="I108" i="5" s="1"/>
  <c r="J121" i="5"/>
  <c r="J108" i="5" s="1"/>
  <c r="K121" i="5"/>
  <c r="K108" i="5" s="1"/>
  <c r="L121" i="5"/>
  <c r="M121" i="5"/>
  <c r="N121" i="5"/>
  <c r="O121" i="5"/>
  <c r="O108" i="5" s="1"/>
  <c r="P121" i="5"/>
  <c r="P108" i="5" s="1"/>
  <c r="Q121" i="5"/>
  <c r="Q108" i="5" s="1"/>
  <c r="F121" i="5"/>
  <c r="F108" i="5" s="1"/>
  <c r="G120" i="5"/>
  <c r="G107" i="5" s="1"/>
  <c r="H120" i="5"/>
  <c r="H107" i="5" s="1"/>
  <c r="I120" i="5"/>
  <c r="J120" i="5"/>
  <c r="K120" i="5"/>
  <c r="L120" i="5"/>
  <c r="L107" i="5" s="1"/>
  <c r="M120" i="5"/>
  <c r="M107" i="5" s="1"/>
  <c r="N120" i="5"/>
  <c r="N107" i="5" s="1"/>
  <c r="O120" i="5"/>
  <c r="O107" i="5" s="1"/>
  <c r="P120" i="5"/>
  <c r="P107" i="5" s="1"/>
  <c r="Q120" i="5"/>
  <c r="F120" i="5"/>
  <c r="G119" i="5"/>
  <c r="H119" i="5"/>
  <c r="I119" i="5"/>
  <c r="I106" i="5" s="1"/>
  <c r="J119" i="5"/>
  <c r="J106" i="5" s="1"/>
  <c r="K119" i="5"/>
  <c r="K106" i="5" s="1"/>
  <c r="L119" i="5"/>
  <c r="L106" i="5" s="1"/>
  <c r="M119" i="5"/>
  <c r="N119" i="5"/>
  <c r="O119" i="5"/>
  <c r="P119" i="5"/>
  <c r="Q119" i="5"/>
  <c r="Q106" i="5" s="1"/>
  <c r="F119" i="5"/>
  <c r="F106" i="5" s="1"/>
  <c r="G118" i="5"/>
  <c r="G105" i="5" s="1"/>
  <c r="H118" i="5"/>
  <c r="H105" i="5" s="1"/>
  <c r="I118" i="5"/>
  <c r="J118" i="5"/>
  <c r="K118" i="5"/>
  <c r="L118" i="5"/>
  <c r="M118" i="5"/>
  <c r="N118" i="5"/>
  <c r="N105" i="5" s="1"/>
  <c r="O118" i="5"/>
  <c r="O105" i="5" s="1"/>
  <c r="P118" i="5"/>
  <c r="P105" i="5" s="1"/>
  <c r="Q118" i="5"/>
  <c r="F118" i="5"/>
  <c r="G117" i="5"/>
  <c r="H117" i="5"/>
  <c r="I117" i="5"/>
  <c r="J117" i="5"/>
  <c r="K117" i="5"/>
  <c r="L117" i="5"/>
  <c r="L104" i="5" s="1"/>
  <c r="M117" i="5"/>
  <c r="N117" i="5"/>
  <c r="N126" i="5" s="1"/>
  <c r="O117" i="5"/>
  <c r="P117" i="5"/>
  <c r="Q117" i="5"/>
  <c r="F117" i="5"/>
  <c r="H43" i="5"/>
  <c r="I43" i="5"/>
  <c r="J43" i="5"/>
  <c r="K43" i="5"/>
  <c r="L43" i="5"/>
  <c r="M43" i="5"/>
  <c r="N43" i="5"/>
  <c r="M216" i="5" s="1"/>
  <c r="O43" i="5"/>
  <c r="P43" i="5"/>
  <c r="Q43" i="5"/>
  <c r="R43" i="5"/>
  <c r="G43" i="5"/>
  <c r="H32" i="5"/>
  <c r="I32" i="5"/>
  <c r="I59" i="5" s="1"/>
  <c r="J32" i="5"/>
  <c r="K32" i="5"/>
  <c r="J202" i="5" s="1"/>
  <c r="L32" i="5"/>
  <c r="K202" i="5" s="1"/>
  <c r="M32" i="5"/>
  <c r="N32" i="5"/>
  <c r="O32" i="5"/>
  <c r="P32" i="5"/>
  <c r="Q32" i="5"/>
  <c r="Q59" i="5" s="1"/>
  <c r="R32" i="5"/>
  <c r="G32" i="5"/>
  <c r="H21" i="5"/>
  <c r="H59" i="5" s="1"/>
  <c r="I21" i="5"/>
  <c r="J21" i="5"/>
  <c r="J59" i="5" s="1"/>
  <c r="K21" i="5"/>
  <c r="J188" i="5" s="1"/>
  <c r="L21" i="5"/>
  <c r="K188" i="5" s="1"/>
  <c r="M21" i="5"/>
  <c r="M59" i="5" s="1"/>
  <c r="N21" i="5"/>
  <c r="O21" i="5"/>
  <c r="P21" i="5"/>
  <c r="P59" i="5" s="1"/>
  <c r="Q21" i="5"/>
  <c r="R21" i="5"/>
  <c r="R59" i="5" s="1"/>
  <c r="AB11" i="10"/>
  <c r="AB8" i="10"/>
  <c r="AB5" i="10"/>
  <c r="AB2" i="10"/>
  <c r="H42" i="5"/>
  <c r="I42" i="5"/>
  <c r="H215" i="5" s="1"/>
  <c r="J42" i="5"/>
  <c r="I215" i="5" s="1"/>
  <c r="K42" i="5"/>
  <c r="L42" i="5"/>
  <c r="M42" i="5"/>
  <c r="N42" i="5"/>
  <c r="O42" i="5"/>
  <c r="P42" i="5"/>
  <c r="Q42" i="5"/>
  <c r="P215" i="5" s="1"/>
  <c r="R42" i="5"/>
  <c r="Q215" i="5" s="1"/>
  <c r="G42" i="5"/>
  <c r="H41" i="5"/>
  <c r="I41" i="5"/>
  <c r="J41" i="5"/>
  <c r="K41" i="5"/>
  <c r="L41" i="5"/>
  <c r="M41" i="5"/>
  <c r="N41" i="5"/>
  <c r="O41" i="5"/>
  <c r="N214" i="5" s="1"/>
  <c r="P41" i="5"/>
  <c r="Q41" i="5"/>
  <c r="R41" i="5"/>
  <c r="G41" i="5"/>
  <c r="F214" i="5" s="1"/>
  <c r="H40" i="5"/>
  <c r="I40" i="5"/>
  <c r="J40" i="5"/>
  <c r="K40" i="5"/>
  <c r="L40" i="5"/>
  <c r="K213" i="5" s="1"/>
  <c r="M40" i="5"/>
  <c r="N40" i="5"/>
  <c r="O40" i="5"/>
  <c r="P40" i="5"/>
  <c r="Q40" i="5"/>
  <c r="R40" i="5"/>
  <c r="G40" i="5"/>
  <c r="H39" i="5"/>
  <c r="I39" i="5"/>
  <c r="J39" i="5"/>
  <c r="K39" i="5"/>
  <c r="L39" i="5"/>
  <c r="M39" i="5"/>
  <c r="N39" i="5"/>
  <c r="O39" i="5"/>
  <c r="P39" i="5"/>
  <c r="Q39" i="5"/>
  <c r="R39" i="5"/>
  <c r="G39" i="5"/>
  <c r="H38" i="5"/>
  <c r="I38" i="5"/>
  <c r="J38" i="5"/>
  <c r="K38" i="5"/>
  <c r="L38" i="5"/>
  <c r="M38" i="5"/>
  <c r="N38" i="5"/>
  <c r="O38" i="5"/>
  <c r="P38" i="5"/>
  <c r="Q38" i="5"/>
  <c r="R38" i="5"/>
  <c r="G38" i="5"/>
  <c r="H37" i="5"/>
  <c r="I37" i="5"/>
  <c r="J37" i="5"/>
  <c r="K37" i="5"/>
  <c r="J210" i="5" s="1"/>
  <c r="L37" i="5"/>
  <c r="M37" i="5"/>
  <c r="N37" i="5"/>
  <c r="O37" i="5"/>
  <c r="P37" i="5"/>
  <c r="Q37" i="5"/>
  <c r="R37" i="5"/>
  <c r="G37" i="5"/>
  <c r="H36" i="5"/>
  <c r="I36" i="5"/>
  <c r="J36" i="5"/>
  <c r="K36" i="5"/>
  <c r="L36" i="5"/>
  <c r="M36" i="5"/>
  <c r="N36" i="5"/>
  <c r="O36" i="5"/>
  <c r="P36" i="5"/>
  <c r="Q36" i="5"/>
  <c r="R36" i="5"/>
  <c r="G36" i="5"/>
  <c r="H35" i="5"/>
  <c r="I35" i="5"/>
  <c r="J35" i="5"/>
  <c r="J44" i="5" s="1"/>
  <c r="K35" i="5"/>
  <c r="L35" i="5"/>
  <c r="M35" i="5"/>
  <c r="N35" i="5"/>
  <c r="O35" i="5"/>
  <c r="P35" i="5"/>
  <c r="Q35" i="5"/>
  <c r="R35" i="5"/>
  <c r="R44" i="5" s="1"/>
  <c r="G35" i="5"/>
  <c r="H31" i="5"/>
  <c r="I31" i="5"/>
  <c r="H201" i="5" s="1"/>
  <c r="J31" i="5"/>
  <c r="K31" i="5"/>
  <c r="L31" i="5"/>
  <c r="M31" i="5"/>
  <c r="N31" i="5"/>
  <c r="O31" i="5"/>
  <c r="P31" i="5"/>
  <c r="Q31" i="5"/>
  <c r="P201" i="5" s="1"/>
  <c r="R31" i="5"/>
  <c r="G31" i="5"/>
  <c r="H30" i="5"/>
  <c r="I30" i="5"/>
  <c r="J30" i="5"/>
  <c r="K30" i="5"/>
  <c r="L30" i="5"/>
  <c r="M30" i="5"/>
  <c r="N30" i="5"/>
  <c r="O30" i="5"/>
  <c r="P30" i="5"/>
  <c r="Q30" i="5"/>
  <c r="R30" i="5"/>
  <c r="G30" i="5"/>
  <c r="H29" i="5"/>
  <c r="I29" i="5"/>
  <c r="J29" i="5"/>
  <c r="K29" i="5"/>
  <c r="L29" i="5"/>
  <c r="M29" i="5"/>
  <c r="N29" i="5"/>
  <c r="O29" i="5"/>
  <c r="P29" i="5"/>
  <c r="Q29" i="5"/>
  <c r="R29" i="5"/>
  <c r="G29" i="5"/>
  <c r="H28" i="5"/>
  <c r="I28" i="5"/>
  <c r="J28" i="5"/>
  <c r="K28" i="5"/>
  <c r="L28" i="5"/>
  <c r="M28" i="5"/>
  <c r="N28" i="5"/>
  <c r="O28" i="5"/>
  <c r="P28" i="5"/>
  <c r="Q28" i="5"/>
  <c r="R28" i="5"/>
  <c r="G28" i="5"/>
  <c r="H27" i="5"/>
  <c r="I27" i="5"/>
  <c r="J27" i="5"/>
  <c r="K27" i="5"/>
  <c r="L27" i="5"/>
  <c r="M27" i="5"/>
  <c r="N27" i="5"/>
  <c r="O27" i="5"/>
  <c r="P27" i="5"/>
  <c r="Q27" i="5"/>
  <c r="R27" i="5"/>
  <c r="G27" i="5"/>
  <c r="H26" i="5"/>
  <c r="I26" i="5"/>
  <c r="J26" i="5"/>
  <c r="K26" i="5"/>
  <c r="L26" i="5"/>
  <c r="L53" i="5" s="1"/>
  <c r="M26" i="5"/>
  <c r="N26" i="5"/>
  <c r="O26" i="5"/>
  <c r="P26" i="5"/>
  <c r="Q26" i="5"/>
  <c r="R26" i="5"/>
  <c r="G26" i="5"/>
  <c r="H25" i="5"/>
  <c r="I25" i="5"/>
  <c r="J25" i="5"/>
  <c r="K25" i="5"/>
  <c r="L25" i="5"/>
  <c r="M25" i="5"/>
  <c r="N25" i="5"/>
  <c r="O25" i="5"/>
  <c r="P25" i="5"/>
  <c r="Q25" i="5"/>
  <c r="R25" i="5"/>
  <c r="G25" i="5"/>
  <c r="H24" i="5"/>
  <c r="I24" i="5"/>
  <c r="J24" i="5"/>
  <c r="K24" i="5"/>
  <c r="L24" i="5"/>
  <c r="M24" i="5"/>
  <c r="M33" i="5" s="1"/>
  <c r="N24" i="5"/>
  <c r="O24" i="5"/>
  <c r="P24" i="5"/>
  <c r="Q24" i="5"/>
  <c r="R24" i="5"/>
  <c r="G24" i="5"/>
  <c r="H20" i="5"/>
  <c r="I20" i="5"/>
  <c r="I58" i="5" s="1"/>
  <c r="J20" i="5"/>
  <c r="K20" i="5"/>
  <c r="K58" i="5" s="1"/>
  <c r="L20" i="5"/>
  <c r="M20" i="5"/>
  <c r="M58" i="5" s="1"/>
  <c r="N20" i="5"/>
  <c r="N58" i="5" s="1"/>
  <c r="O20" i="5"/>
  <c r="O58" i="5" s="1"/>
  <c r="P20" i="5"/>
  <c r="Q20" i="5"/>
  <c r="Q58" i="5" s="1"/>
  <c r="R20" i="5"/>
  <c r="G20" i="5"/>
  <c r="G58" i="5" s="1"/>
  <c r="H19" i="5"/>
  <c r="I19" i="5"/>
  <c r="I57" i="5" s="1"/>
  <c r="J19" i="5"/>
  <c r="J57" i="5" s="1"/>
  <c r="K19" i="5"/>
  <c r="K57" i="5" s="1"/>
  <c r="L19" i="5"/>
  <c r="M19" i="5"/>
  <c r="M57" i="5" s="1"/>
  <c r="N19" i="5"/>
  <c r="O19" i="5"/>
  <c r="O57" i="5" s="1"/>
  <c r="P19" i="5"/>
  <c r="Q19" i="5"/>
  <c r="Q57" i="5" s="1"/>
  <c r="R19" i="5"/>
  <c r="R57" i="5" s="1"/>
  <c r="G19" i="5"/>
  <c r="G57" i="5" s="1"/>
  <c r="H18" i="5"/>
  <c r="I18" i="5"/>
  <c r="I56" i="5" s="1"/>
  <c r="J18" i="5"/>
  <c r="K18" i="5"/>
  <c r="K56" i="5" s="1"/>
  <c r="L18" i="5"/>
  <c r="M18" i="5"/>
  <c r="M56" i="5" s="1"/>
  <c r="N18" i="5"/>
  <c r="N56" i="5" s="1"/>
  <c r="O18" i="5"/>
  <c r="N185" i="5" s="1"/>
  <c r="P18" i="5"/>
  <c r="Q18" i="5"/>
  <c r="Q56" i="5" s="1"/>
  <c r="R18" i="5"/>
  <c r="G18" i="5"/>
  <c r="G56" i="5" s="1"/>
  <c r="H17" i="5"/>
  <c r="H55" i="5" s="1"/>
  <c r="I17" i="5"/>
  <c r="I55" i="5" s="1"/>
  <c r="J17" i="5"/>
  <c r="J55" i="5" s="1"/>
  <c r="K17" i="5"/>
  <c r="K55" i="5" s="1"/>
  <c r="L17" i="5"/>
  <c r="L55" i="5" s="1"/>
  <c r="M17" i="5"/>
  <c r="M55" i="5" s="1"/>
  <c r="N17" i="5"/>
  <c r="O17" i="5"/>
  <c r="O55" i="5" s="1"/>
  <c r="P17" i="5"/>
  <c r="P55" i="5" s="1"/>
  <c r="Q17" i="5"/>
  <c r="Q55" i="5" s="1"/>
  <c r="R17" i="5"/>
  <c r="R55" i="5" s="1"/>
  <c r="G17" i="5"/>
  <c r="H16" i="5"/>
  <c r="I16" i="5"/>
  <c r="I54" i="5" s="1"/>
  <c r="J16" i="5"/>
  <c r="K16" i="5"/>
  <c r="K54" i="5" s="1"/>
  <c r="L16" i="5"/>
  <c r="L54" i="5" s="1"/>
  <c r="M16" i="5"/>
  <c r="M54" i="5" s="1"/>
  <c r="N16" i="5"/>
  <c r="N54" i="5" s="1"/>
  <c r="O16" i="5"/>
  <c r="O54" i="5" s="1"/>
  <c r="P16" i="5"/>
  <c r="Q16" i="5"/>
  <c r="Q54" i="5" s="1"/>
  <c r="R16" i="5"/>
  <c r="G16" i="5"/>
  <c r="G54" i="5" s="1"/>
  <c r="H15" i="5"/>
  <c r="I15" i="5"/>
  <c r="I53" i="5" s="1"/>
  <c r="J15" i="5"/>
  <c r="J53" i="5" s="1"/>
  <c r="K15" i="5"/>
  <c r="K53" i="5" s="1"/>
  <c r="J168" i="5" s="1"/>
  <c r="M15" i="5"/>
  <c r="N15" i="5"/>
  <c r="N53" i="5" s="1"/>
  <c r="O15" i="5"/>
  <c r="O53" i="5" s="1"/>
  <c r="P15" i="5"/>
  <c r="Q15" i="5"/>
  <c r="Q53" i="5" s="1"/>
  <c r="R15" i="5"/>
  <c r="R53" i="5" s="1"/>
  <c r="G15" i="5"/>
  <c r="H14" i="5"/>
  <c r="I14" i="5"/>
  <c r="J14" i="5"/>
  <c r="K14" i="5"/>
  <c r="K52" i="5" s="1"/>
  <c r="L14" i="5"/>
  <c r="M14" i="5"/>
  <c r="M52" i="5" s="1"/>
  <c r="N14" i="5"/>
  <c r="N52" i="5" s="1"/>
  <c r="O14" i="5"/>
  <c r="O52" i="5" s="1"/>
  <c r="P14" i="5"/>
  <c r="Q14" i="5"/>
  <c r="R14" i="5"/>
  <c r="G14" i="5"/>
  <c r="G52" i="5" s="1"/>
  <c r="G13" i="5"/>
  <c r="H13" i="5"/>
  <c r="I13" i="5"/>
  <c r="I51" i="5" s="1"/>
  <c r="J13" i="5"/>
  <c r="J51" i="5" s="1"/>
  <c r="K13" i="5"/>
  <c r="L13" i="5"/>
  <c r="M13" i="5"/>
  <c r="N13" i="5"/>
  <c r="O13" i="5"/>
  <c r="P13" i="5"/>
  <c r="Q13" i="5"/>
  <c r="Q51" i="5" s="1"/>
  <c r="R13" i="5"/>
  <c r="R51" i="5" s="1"/>
  <c r="N71" i="8"/>
  <c r="M71" i="8"/>
  <c r="L71" i="8"/>
  <c r="K71" i="8"/>
  <c r="J71" i="8"/>
  <c r="I71" i="8"/>
  <c r="H71" i="8"/>
  <c r="G71" i="8"/>
  <c r="F71" i="8"/>
  <c r="E71" i="8"/>
  <c r="D71" i="8"/>
  <c r="C71" i="8"/>
  <c r="N70" i="8"/>
  <c r="M70" i="8"/>
  <c r="L70" i="8"/>
  <c r="K70" i="8"/>
  <c r="J70" i="8"/>
  <c r="I70" i="8"/>
  <c r="H70" i="8"/>
  <c r="G70" i="8"/>
  <c r="F70" i="8"/>
  <c r="E70" i="8"/>
  <c r="D70" i="8"/>
  <c r="C70" i="8"/>
  <c r="N69" i="8"/>
  <c r="M69" i="8"/>
  <c r="L69" i="8"/>
  <c r="K69" i="8"/>
  <c r="J69" i="8"/>
  <c r="I69" i="8"/>
  <c r="H69" i="8"/>
  <c r="G69" i="8"/>
  <c r="F69" i="8"/>
  <c r="E69" i="8"/>
  <c r="D69" i="8"/>
  <c r="C69" i="8"/>
  <c r="N61" i="8"/>
  <c r="M61" i="8"/>
  <c r="L61" i="8"/>
  <c r="K61" i="8"/>
  <c r="J61" i="8"/>
  <c r="I61" i="8"/>
  <c r="H61" i="8"/>
  <c r="G61" i="8"/>
  <c r="F61" i="8"/>
  <c r="E61" i="8"/>
  <c r="D61" i="8"/>
  <c r="C61" i="8"/>
  <c r="N53" i="8"/>
  <c r="M53" i="8"/>
  <c r="L53" i="8"/>
  <c r="K53" i="8"/>
  <c r="J53" i="8"/>
  <c r="I53" i="8"/>
  <c r="H53" i="8"/>
  <c r="G53" i="8"/>
  <c r="F53" i="8"/>
  <c r="E53" i="8"/>
  <c r="D53" i="8"/>
  <c r="C53" i="8"/>
  <c r="N45" i="8"/>
  <c r="M45" i="8"/>
  <c r="L45" i="8"/>
  <c r="K45" i="8"/>
  <c r="J45" i="8"/>
  <c r="I45" i="8"/>
  <c r="H45" i="8"/>
  <c r="G45" i="8"/>
  <c r="F45" i="8"/>
  <c r="E45" i="8"/>
  <c r="D45" i="8"/>
  <c r="C45" i="8"/>
  <c r="N37" i="8"/>
  <c r="M37" i="8"/>
  <c r="L37" i="8"/>
  <c r="K37" i="8"/>
  <c r="J37" i="8"/>
  <c r="I37" i="8"/>
  <c r="H37" i="8"/>
  <c r="G37" i="8"/>
  <c r="F37" i="8"/>
  <c r="E37" i="8"/>
  <c r="D37" i="8"/>
  <c r="C37" i="8"/>
  <c r="N36" i="8"/>
  <c r="M36" i="8"/>
  <c r="L36" i="8"/>
  <c r="K36" i="8"/>
  <c r="J36" i="8"/>
  <c r="I36" i="8"/>
  <c r="H36" i="8"/>
  <c r="G36" i="8"/>
  <c r="F36" i="8"/>
  <c r="E36" i="8"/>
  <c r="D36" i="8"/>
  <c r="C36" i="8"/>
  <c r="N35" i="8"/>
  <c r="M35" i="8"/>
  <c r="L35" i="8"/>
  <c r="K35" i="8"/>
  <c r="J35" i="8"/>
  <c r="I35" i="8"/>
  <c r="H35" i="8"/>
  <c r="G35" i="8"/>
  <c r="F35" i="8"/>
  <c r="E35" i="8"/>
  <c r="D35" i="8"/>
  <c r="C35" i="8"/>
  <c r="N27" i="8"/>
  <c r="M27" i="8"/>
  <c r="L27" i="8"/>
  <c r="K27" i="8"/>
  <c r="J27" i="8"/>
  <c r="I27" i="8"/>
  <c r="H27" i="8"/>
  <c r="G27" i="8"/>
  <c r="F27" i="8"/>
  <c r="E27" i="8"/>
  <c r="D27" i="8"/>
  <c r="C27" i="8"/>
  <c r="N19" i="8"/>
  <c r="M19" i="8"/>
  <c r="L19" i="8"/>
  <c r="K19" i="8"/>
  <c r="J19" i="8"/>
  <c r="I19" i="8"/>
  <c r="H19" i="8"/>
  <c r="G19" i="8"/>
  <c r="F19" i="8"/>
  <c r="E19" i="8"/>
  <c r="D19" i="8"/>
  <c r="C19" i="8"/>
  <c r="N11" i="8"/>
  <c r="M11" i="8"/>
  <c r="L11" i="8"/>
  <c r="K11" i="8"/>
  <c r="J11" i="8"/>
  <c r="I11" i="8"/>
  <c r="H11" i="8"/>
  <c r="G11" i="8"/>
  <c r="F11" i="8"/>
  <c r="E11" i="8"/>
  <c r="D11" i="8"/>
  <c r="C11" i="8"/>
  <c r="N41" i="7"/>
  <c r="N62" i="7" s="1"/>
  <c r="N83" i="7" s="1"/>
  <c r="M41" i="7"/>
  <c r="M62" i="7" s="1"/>
  <c r="M83" i="7" s="1"/>
  <c r="L41" i="7"/>
  <c r="L62" i="7" s="1"/>
  <c r="L83" i="7" s="1"/>
  <c r="K41" i="7"/>
  <c r="J41" i="7"/>
  <c r="J21" i="9" s="1"/>
  <c r="I41" i="7"/>
  <c r="H41" i="7"/>
  <c r="H21" i="9" s="1"/>
  <c r="G41" i="7"/>
  <c r="F41" i="7"/>
  <c r="E41" i="7"/>
  <c r="D41" i="7"/>
  <c r="C41" i="7"/>
  <c r="N40" i="7"/>
  <c r="M40" i="7"/>
  <c r="L40" i="7"/>
  <c r="L61" i="7" s="1"/>
  <c r="L82" i="7" s="1"/>
  <c r="K40" i="7"/>
  <c r="K61" i="7" s="1"/>
  <c r="K82" i="7" s="1"/>
  <c r="J40" i="7"/>
  <c r="J23" i="9" s="1"/>
  <c r="I40" i="7"/>
  <c r="H40" i="7"/>
  <c r="H23" i="9" s="1"/>
  <c r="G40" i="7"/>
  <c r="F40" i="7"/>
  <c r="E40" i="7"/>
  <c r="D40" i="7"/>
  <c r="D61" i="7" s="1"/>
  <c r="D82" i="7" s="1"/>
  <c r="C40" i="7"/>
  <c r="C61" i="7" s="1"/>
  <c r="C82" i="7" s="1"/>
  <c r="N39" i="7"/>
  <c r="N22" i="9" s="1"/>
  <c r="M39" i="7"/>
  <c r="M60" i="7" s="1"/>
  <c r="M81" i="7" s="1"/>
  <c r="L39" i="7"/>
  <c r="L22" i="9" s="1"/>
  <c r="K39" i="7"/>
  <c r="J39" i="7"/>
  <c r="I39" i="7"/>
  <c r="H39" i="7"/>
  <c r="H60" i="7" s="1"/>
  <c r="H81" i="7" s="1"/>
  <c r="G39" i="7"/>
  <c r="G60" i="7" s="1"/>
  <c r="G81" i="7" s="1"/>
  <c r="F39" i="7"/>
  <c r="F22" i="9" s="1"/>
  <c r="E39" i="7"/>
  <c r="E60" i="7" s="1"/>
  <c r="E81" i="7" s="1"/>
  <c r="D39" i="7"/>
  <c r="D22" i="9" s="1"/>
  <c r="C39" i="7"/>
  <c r="N38" i="7"/>
  <c r="N24" i="9" s="1"/>
  <c r="M38" i="7"/>
  <c r="M24" i="9" s="1"/>
  <c r="L38" i="7"/>
  <c r="L24" i="9" s="1"/>
  <c r="K38" i="7"/>
  <c r="K24" i="9" s="1"/>
  <c r="J38" i="7"/>
  <c r="J24" i="9" s="1"/>
  <c r="J25" i="9" s="1"/>
  <c r="I38" i="7"/>
  <c r="I24" i="9" s="1"/>
  <c r="H38" i="7"/>
  <c r="H24" i="9" s="1"/>
  <c r="H25" i="9" s="1"/>
  <c r="G38" i="7"/>
  <c r="G24" i="9" s="1"/>
  <c r="F38" i="7"/>
  <c r="F24" i="9" s="1"/>
  <c r="E38" i="7"/>
  <c r="E24" i="9" s="1"/>
  <c r="D38" i="7"/>
  <c r="D24" i="9" s="1"/>
  <c r="C38" i="7"/>
  <c r="C24" i="9" s="1"/>
  <c r="N37" i="7"/>
  <c r="N14" i="9" s="1"/>
  <c r="M37" i="7"/>
  <c r="L37" i="7"/>
  <c r="L14" i="9" s="1"/>
  <c r="K37" i="7"/>
  <c r="K14" i="9" s="1"/>
  <c r="J37" i="7"/>
  <c r="I37" i="7"/>
  <c r="H37" i="7"/>
  <c r="G37" i="7"/>
  <c r="F37" i="7"/>
  <c r="F14" i="9" s="1"/>
  <c r="E37" i="7"/>
  <c r="D37" i="7"/>
  <c r="D14" i="9" s="1"/>
  <c r="C37" i="7"/>
  <c r="C14" i="9" s="1"/>
  <c r="N36" i="7"/>
  <c r="N16" i="9" s="1"/>
  <c r="M36" i="7"/>
  <c r="L36" i="7"/>
  <c r="L16" i="9" s="1"/>
  <c r="K36" i="7"/>
  <c r="J36" i="7"/>
  <c r="I36" i="7"/>
  <c r="H36" i="7"/>
  <c r="G36" i="7"/>
  <c r="F36" i="7"/>
  <c r="F16" i="9" s="1"/>
  <c r="E36" i="7"/>
  <c r="D36" i="7"/>
  <c r="D16" i="9" s="1"/>
  <c r="C36" i="7"/>
  <c r="N35" i="7"/>
  <c r="M35" i="7"/>
  <c r="L35" i="7"/>
  <c r="K35" i="7"/>
  <c r="J35" i="7"/>
  <c r="J15" i="9" s="1"/>
  <c r="I35" i="7"/>
  <c r="H35" i="7"/>
  <c r="H15" i="9" s="1"/>
  <c r="G35" i="7"/>
  <c r="G15" i="9" s="1"/>
  <c r="F35" i="7"/>
  <c r="E35" i="7"/>
  <c r="D35" i="7"/>
  <c r="C35" i="7"/>
  <c r="N34" i="7"/>
  <c r="N17" i="9" s="1"/>
  <c r="N18" i="9" s="1"/>
  <c r="M34" i="7"/>
  <c r="M17" i="9" s="1"/>
  <c r="L34" i="7"/>
  <c r="L17" i="9" s="1"/>
  <c r="L18" i="9" s="1"/>
  <c r="K34" i="7"/>
  <c r="K17" i="9" s="1"/>
  <c r="K18" i="9" s="1"/>
  <c r="J34" i="7"/>
  <c r="J17" i="9" s="1"/>
  <c r="I34" i="7"/>
  <c r="I17" i="9" s="1"/>
  <c r="H34" i="7"/>
  <c r="H17" i="9" s="1"/>
  <c r="G34" i="7"/>
  <c r="G17" i="9" s="1"/>
  <c r="F34" i="7"/>
  <c r="F17" i="9" s="1"/>
  <c r="F18" i="9" s="1"/>
  <c r="E34" i="7"/>
  <c r="E17" i="9" s="1"/>
  <c r="D34" i="7"/>
  <c r="D17" i="9" s="1"/>
  <c r="D18" i="9" s="1"/>
  <c r="C34" i="7"/>
  <c r="C17" i="9" s="1"/>
  <c r="C18" i="9" s="1"/>
  <c r="N33" i="7"/>
  <c r="N7" i="9" s="1"/>
  <c r="M33" i="7"/>
  <c r="L33" i="7"/>
  <c r="K33" i="7"/>
  <c r="J33" i="7"/>
  <c r="J7" i="9" s="1"/>
  <c r="I33" i="7"/>
  <c r="H33" i="7"/>
  <c r="H7" i="9" s="1"/>
  <c r="G33" i="7"/>
  <c r="G7" i="9" s="1"/>
  <c r="F33" i="7"/>
  <c r="F7" i="9" s="1"/>
  <c r="E33" i="7"/>
  <c r="D33" i="7"/>
  <c r="C33" i="7"/>
  <c r="N32" i="7"/>
  <c r="N9" i="9" s="1"/>
  <c r="M32" i="7"/>
  <c r="L32" i="7"/>
  <c r="K32" i="7"/>
  <c r="J32" i="7"/>
  <c r="J9" i="9" s="1"/>
  <c r="I32" i="7"/>
  <c r="H32" i="7"/>
  <c r="H9" i="9" s="1"/>
  <c r="G32" i="7"/>
  <c r="G9" i="9" s="1"/>
  <c r="F32" i="7"/>
  <c r="F9" i="9" s="1"/>
  <c r="E32" i="7"/>
  <c r="D32" i="7"/>
  <c r="C32" i="7"/>
  <c r="N31" i="7"/>
  <c r="N8" i="9" s="1"/>
  <c r="M31" i="7"/>
  <c r="L31" i="7"/>
  <c r="L8" i="9" s="1"/>
  <c r="K31" i="7"/>
  <c r="K8" i="9" s="1"/>
  <c r="J31" i="7"/>
  <c r="J8" i="9" s="1"/>
  <c r="I31" i="7"/>
  <c r="H31" i="7"/>
  <c r="G31" i="7"/>
  <c r="F31" i="7"/>
  <c r="F8" i="9" s="1"/>
  <c r="E31" i="7"/>
  <c r="D31" i="7"/>
  <c r="D8" i="9" s="1"/>
  <c r="C31" i="7"/>
  <c r="C8" i="9" s="1"/>
  <c r="N30" i="7"/>
  <c r="N10" i="9" s="1"/>
  <c r="N11" i="9" s="1"/>
  <c r="M30" i="7"/>
  <c r="M10" i="9" s="1"/>
  <c r="L30" i="7"/>
  <c r="L10" i="9" s="1"/>
  <c r="K30" i="7"/>
  <c r="K10" i="9" s="1"/>
  <c r="J30" i="7"/>
  <c r="J10" i="9" s="1"/>
  <c r="J11" i="9" s="1"/>
  <c r="I30" i="7"/>
  <c r="I10" i="9" s="1"/>
  <c r="H30" i="7"/>
  <c r="H10" i="9" s="1"/>
  <c r="H11" i="9" s="1"/>
  <c r="G30" i="7"/>
  <c r="G10" i="9" s="1"/>
  <c r="G11" i="9" s="1"/>
  <c r="F30" i="7"/>
  <c r="F10" i="9" s="1"/>
  <c r="F11" i="9" s="1"/>
  <c r="E30" i="7"/>
  <c r="E10" i="9" s="1"/>
  <c r="D30" i="7"/>
  <c r="D10" i="9" s="1"/>
  <c r="C30" i="7"/>
  <c r="C10" i="9" s="1"/>
  <c r="N20" i="7"/>
  <c r="M20" i="7"/>
  <c r="L20" i="7"/>
  <c r="K20" i="7"/>
  <c r="J20" i="7"/>
  <c r="I20" i="7"/>
  <c r="H20" i="7"/>
  <c r="G20" i="7"/>
  <c r="F20" i="7"/>
  <c r="E20" i="7"/>
  <c r="D20" i="7"/>
  <c r="C20" i="7"/>
  <c r="N19" i="7"/>
  <c r="M19" i="7"/>
  <c r="L19" i="7"/>
  <c r="K19" i="7"/>
  <c r="J19" i="7"/>
  <c r="I19" i="7"/>
  <c r="H19" i="7"/>
  <c r="G19" i="7"/>
  <c r="F19" i="7"/>
  <c r="E19" i="7"/>
  <c r="D19" i="7"/>
  <c r="C19" i="7"/>
  <c r="N18" i="7"/>
  <c r="M18" i="7"/>
  <c r="L18" i="7"/>
  <c r="K18" i="7"/>
  <c r="J18" i="7"/>
  <c r="I18" i="7"/>
  <c r="H18" i="7"/>
  <c r="G18" i="7"/>
  <c r="F18" i="7"/>
  <c r="E18" i="7"/>
  <c r="D18" i="7"/>
  <c r="C18" i="7"/>
  <c r="N17" i="7"/>
  <c r="N55" i="9" s="1"/>
  <c r="M17" i="7"/>
  <c r="M55" i="9" s="1"/>
  <c r="L17" i="7"/>
  <c r="L55" i="9" s="1"/>
  <c r="K17" i="7"/>
  <c r="K55" i="9" s="1"/>
  <c r="J17" i="7"/>
  <c r="J55" i="9" s="1"/>
  <c r="I17" i="7"/>
  <c r="I55" i="9" s="1"/>
  <c r="H17" i="7"/>
  <c r="H55" i="9" s="1"/>
  <c r="G17" i="7"/>
  <c r="G55" i="9" s="1"/>
  <c r="F17" i="7"/>
  <c r="F55" i="9" s="1"/>
  <c r="E17" i="7"/>
  <c r="E55" i="9" s="1"/>
  <c r="D17" i="7"/>
  <c r="D55" i="9" s="1"/>
  <c r="C17" i="7"/>
  <c r="C55" i="9" s="1"/>
  <c r="N16" i="7"/>
  <c r="M16" i="7"/>
  <c r="L16" i="7"/>
  <c r="K16" i="7"/>
  <c r="J16" i="7"/>
  <c r="I16" i="7"/>
  <c r="H16" i="7"/>
  <c r="G16" i="7"/>
  <c r="F16" i="7"/>
  <c r="E16" i="7"/>
  <c r="D16" i="7"/>
  <c r="C16" i="7"/>
  <c r="N15" i="7"/>
  <c r="M15" i="7"/>
  <c r="L15" i="7"/>
  <c r="K15" i="7"/>
  <c r="J15" i="7"/>
  <c r="I15" i="7"/>
  <c r="H15" i="7"/>
  <c r="G15" i="7"/>
  <c r="F15" i="7"/>
  <c r="E15" i="7"/>
  <c r="D15" i="7"/>
  <c r="C15" i="7"/>
  <c r="N14" i="7"/>
  <c r="M14" i="7"/>
  <c r="L14" i="7"/>
  <c r="K14" i="7"/>
  <c r="J14" i="7"/>
  <c r="I14" i="7"/>
  <c r="H14" i="7"/>
  <c r="G14" i="7"/>
  <c r="F14" i="7"/>
  <c r="E14" i="7"/>
  <c r="D14" i="7"/>
  <c r="C14" i="7"/>
  <c r="N13" i="7"/>
  <c r="N47" i="9" s="1"/>
  <c r="M13" i="7"/>
  <c r="M47" i="9" s="1"/>
  <c r="L13" i="7"/>
  <c r="L47" i="9" s="1"/>
  <c r="K13" i="7"/>
  <c r="K47" i="9" s="1"/>
  <c r="J13" i="7"/>
  <c r="J47" i="9" s="1"/>
  <c r="I13" i="7"/>
  <c r="I47" i="9" s="1"/>
  <c r="H13" i="7"/>
  <c r="H47" i="9" s="1"/>
  <c r="G13" i="7"/>
  <c r="G47" i="9" s="1"/>
  <c r="F13" i="7"/>
  <c r="F47" i="9" s="1"/>
  <c r="E13" i="7"/>
  <c r="E47" i="9" s="1"/>
  <c r="D13" i="7"/>
  <c r="D47" i="9" s="1"/>
  <c r="C13" i="7"/>
  <c r="C47" i="9" s="1"/>
  <c r="N12" i="7"/>
  <c r="M12" i="7"/>
  <c r="L12" i="7"/>
  <c r="K12" i="7"/>
  <c r="J12" i="7"/>
  <c r="I12" i="7"/>
  <c r="H12" i="7"/>
  <c r="G12" i="7"/>
  <c r="F12" i="7"/>
  <c r="E12" i="7"/>
  <c r="D12" i="7"/>
  <c r="C12" i="7"/>
  <c r="N11" i="7"/>
  <c r="M11" i="7"/>
  <c r="L11" i="7"/>
  <c r="K11" i="7"/>
  <c r="J11" i="7"/>
  <c r="I11" i="7"/>
  <c r="H11" i="7"/>
  <c r="G11" i="7"/>
  <c r="F11" i="7"/>
  <c r="E11" i="7"/>
  <c r="D11" i="7"/>
  <c r="C11" i="7"/>
  <c r="N10" i="7"/>
  <c r="M10" i="7"/>
  <c r="L10" i="7"/>
  <c r="K10" i="7"/>
  <c r="J10" i="7"/>
  <c r="I10" i="7"/>
  <c r="H10" i="7"/>
  <c r="G10" i="7"/>
  <c r="F10" i="7"/>
  <c r="E10" i="7"/>
  <c r="D10" i="7"/>
  <c r="C10" i="7"/>
  <c r="N9" i="7"/>
  <c r="N39" i="9" s="1"/>
  <c r="M9" i="7"/>
  <c r="M39" i="9" s="1"/>
  <c r="L9" i="7"/>
  <c r="L39" i="9" s="1"/>
  <c r="K124" i="7" s="1"/>
  <c r="K9" i="7"/>
  <c r="K39" i="9" s="1"/>
  <c r="J9" i="7"/>
  <c r="J39" i="9" s="1"/>
  <c r="I124" i="7" s="1"/>
  <c r="I9" i="7"/>
  <c r="I39" i="9" s="1"/>
  <c r="H9" i="7"/>
  <c r="H39" i="9" s="1"/>
  <c r="G9" i="7"/>
  <c r="G39" i="9" s="1"/>
  <c r="F9" i="7"/>
  <c r="F39" i="9" s="1"/>
  <c r="E9" i="7"/>
  <c r="E39" i="9" s="1"/>
  <c r="D9" i="7"/>
  <c r="D39" i="9" s="1"/>
  <c r="C124" i="7" s="1"/>
  <c r="C9" i="7"/>
  <c r="C39" i="9" s="1"/>
  <c r="P14" i="6"/>
  <c r="O14" i="6"/>
  <c r="N14" i="6"/>
  <c r="M14" i="6"/>
  <c r="L14" i="6"/>
  <c r="K14" i="6"/>
  <c r="J14" i="6"/>
  <c r="I14" i="6"/>
  <c r="H14" i="6"/>
  <c r="G14" i="6"/>
  <c r="F14" i="6"/>
  <c r="E14" i="6"/>
  <c r="D732" i="3"/>
  <c r="D731" i="3"/>
  <c r="D730" i="3"/>
  <c r="D729" i="3"/>
  <c r="D728" i="3"/>
  <c r="D727" i="3"/>
  <c r="D726" i="3"/>
  <c r="D725" i="3"/>
  <c r="D724" i="3"/>
  <c r="D723" i="3"/>
  <c r="D722" i="3"/>
  <c r="D721" i="3"/>
  <c r="D720" i="3"/>
  <c r="D719" i="3"/>
  <c r="D718" i="3"/>
  <c r="D717" i="3"/>
  <c r="D716" i="3"/>
  <c r="D715" i="3"/>
  <c r="D714" i="3"/>
  <c r="D713" i="3"/>
  <c r="D712" i="3"/>
  <c r="D711" i="3"/>
  <c r="D710" i="3"/>
  <c r="D709" i="3"/>
  <c r="D708" i="3"/>
  <c r="D707" i="3"/>
  <c r="D706" i="3"/>
  <c r="D705" i="3"/>
  <c r="D704" i="3"/>
  <c r="D703" i="3"/>
  <c r="D702" i="3"/>
  <c r="D701" i="3"/>
  <c r="D700" i="3"/>
  <c r="D699" i="3"/>
  <c r="D698" i="3"/>
  <c r="D697" i="3"/>
  <c r="D696" i="3"/>
  <c r="D695" i="3"/>
  <c r="D694" i="3"/>
  <c r="D693" i="3"/>
  <c r="D692" i="3"/>
  <c r="D691" i="3"/>
  <c r="D690" i="3"/>
  <c r="D689" i="3"/>
  <c r="D688" i="3"/>
  <c r="D687" i="3"/>
  <c r="D686" i="3"/>
  <c r="D685" i="3"/>
  <c r="D684" i="3"/>
  <c r="D683" i="3"/>
  <c r="D682" i="3"/>
  <c r="D681" i="3"/>
  <c r="D680" i="3"/>
  <c r="D679" i="3"/>
  <c r="D678" i="3"/>
  <c r="D677" i="3"/>
  <c r="D676" i="3"/>
  <c r="D675" i="3"/>
  <c r="D674" i="3"/>
  <c r="D673" i="3"/>
  <c r="D672" i="3"/>
  <c r="D671" i="3"/>
  <c r="D670" i="3"/>
  <c r="D669" i="3"/>
  <c r="D668" i="3"/>
  <c r="D667" i="3"/>
  <c r="D666" i="3"/>
  <c r="D665" i="3"/>
  <c r="D664" i="3"/>
  <c r="D663" i="3"/>
  <c r="D662" i="3"/>
  <c r="D661" i="3"/>
  <c r="D660" i="3"/>
  <c r="D659" i="3"/>
  <c r="D658" i="3"/>
  <c r="D657" i="3"/>
  <c r="D656" i="3"/>
  <c r="D655" i="3"/>
  <c r="D654" i="3"/>
  <c r="D653" i="3"/>
  <c r="D652" i="3"/>
  <c r="D651" i="3"/>
  <c r="D650" i="3"/>
  <c r="D649" i="3"/>
  <c r="D648" i="3"/>
  <c r="D647" i="3"/>
  <c r="D646" i="3"/>
  <c r="D645" i="3"/>
  <c r="D644" i="3"/>
  <c r="D643" i="3"/>
  <c r="D642" i="3"/>
  <c r="D641" i="3"/>
  <c r="D640" i="3"/>
  <c r="D639" i="3"/>
  <c r="D638" i="3"/>
  <c r="D637" i="3"/>
  <c r="D636" i="3"/>
  <c r="D635" i="3"/>
  <c r="D634" i="3"/>
  <c r="D633" i="3"/>
  <c r="D632" i="3"/>
  <c r="D631" i="3"/>
  <c r="D630" i="3"/>
  <c r="D629" i="3"/>
  <c r="D628" i="3"/>
  <c r="D627" i="3"/>
  <c r="D626" i="3"/>
  <c r="D625" i="3"/>
  <c r="D624" i="3"/>
  <c r="D623" i="3"/>
  <c r="D622" i="3"/>
  <c r="D621" i="3"/>
  <c r="D620" i="3"/>
  <c r="D619" i="3"/>
  <c r="D618" i="3"/>
  <c r="D617" i="3"/>
  <c r="D616" i="3"/>
  <c r="D615" i="3"/>
  <c r="D614" i="3"/>
  <c r="D613" i="3"/>
  <c r="D612" i="3"/>
  <c r="D611" i="3"/>
  <c r="D610" i="3"/>
  <c r="D609" i="3"/>
  <c r="D608" i="3"/>
  <c r="D607" i="3"/>
  <c r="D606" i="3"/>
  <c r="D605" i="3"/>
  <c r="D604" i="3"/>
  <c r="D603" i="3"/>
  <c r="D602" i="3"/>
  <c r="D601" i="3"/>
  <c r="D600" i="3"/>
  <c r="D599" i="3"/>
  <c r="D598" i="3"/>
  <c r="D597" i="3"/>
  <c r="D596" i="3"/>
  <c r="D595" i="3"/>
  <c r="D594" i="3"/>
  <c r="D593" i="3"/>
  <c r="D592" i="3"/>
  <c r="D591" i="3"/>
  <c r="D590" i="3"/>
  <c r="D589" i="3"/>
  <c r="D588" i="3"/>
  <c r="D587" i="3"/>
  <c r="D586" i="3"/>
  <c r="D585" i="3"/>
  <c r="D584" i="3"/>
  <c r="D583" i="3"/>
  <c r="D582" i="3"/>
  <c r="D581" i="3"/>
  <c r="D580" i="3"/>
  <c r="D579" i="3"/>
  <c r="D578" i="3"/>
  <c r="D577" i="3"/>
  <c r="D576" i="3"/>
  <c r="D575" i="3"/>
  <c r="D574" i="3"/>
  <c r="D573" i="3"/>
  <c r="D572" i="3"/>
  <c r="D571" i="3"/>
  <c r="D570" i="3"/>
  <c r="D569" i="3"/>
  <c r="D568" i="3"/>
  <c r="D567" i="3"/>
  <c r="D566" i="3"/>
  <c r="D565" i="3"/>
  <c r="D564" i="3"/>
  <c r="D563" i="3"/>
  <c r="D562" i="3"/>
  <c r="D561" i="3"/>
  <c r="D560" i="3"/>
  <c r="D559" i="3"/>
  <c r="D558" i="3"/>
  <c r="D557" i="3"/>
  <c r="D556" i="3"/>
  <c r="D555" i="3"/>
  <c r="D554" i="3"/>
  <c r="D553" i="3"/>
  <c r="D552" i="3"/>
  <c r="D551" i="3"/>
  <c r="D550" i="3"/>
  <c r="D549" i="3"/>
  <c r="D548" i="3"/>
  <c r="D547" i="3"/>
  <c r="D546" i="3"/>
  <c r="D545" i="3"/>
  <c r="D544" i="3"/>
  <c r="D543" i="3"/>
  <c r="D542" i="3"/>
  <c r="D541" i="3"/>
  <c r="D540" i="3"/>
  <c r="D539" i="3"/>
  <c r="D538" i="3"/>
  <c r="D537" i="3"/>
  <c r="D536" i="3"/>
  <c r="D535" i="3"/>
  <c r="D534" i="3"/>
  <c r="D533" i="3"/>
  <c r="D532" i="3"/>
  <c r="D531" i="3"/>
  <c r="D530" i="3"/>
  <c r="D529" i="3"/>
  <c r="D528" i="3"/>
  <c r="D527" i="3"/>
  <c r="D526" i="3"/>
  <c r="D525" i="3"/>
  <c r="D524" i="3"/>
  <c r="D523" i="3"/>
  <c r="D522" i="3"/>
  <c r="D521" i="3"/>
  <c r="D520" i="3"/>
  <c r="D519" i="3"/>
  <c r="D518" i="3"/>
  <c r="D517" i="3"/>
  <c r="D516" i="3"/>
  <c r="D515" i="3"/>
  <c r="D514" i="3"/>
  <c r="D513" i="3"/>
  <c r="D512" i="3"/>
  <c r="D511" i="3"/>
  <c r="D510" i="3"/>
  <c r="D509" i="3"/>
  <c r="D508" i="3"/>
  <c r="D507" i="3"/>
  <c r="D506" i="3"/>
  <c r="D505" i="3"/>
  <c r="D504" i="3"/>
  <c r="D503" i="3"/>
  <c r="D502" i="3"/>
  <c r="D501" i="3"/>
  <c r="D500" i="3"/>
  <c r="D499" i="3"/>
  <c r="D498" i="3"/>
  <c r="D497" i="3"/>
  <c r="D496" i="3"/>
  <c r="D495" i="3"/>
  <c r="D494" i="3"/>
  <c r="D493" i="3"/>
  <c r="D492" i="3"/>
  <c r="D491" i="3"/>
  <c r="D490" i="3"/>
  <c r="D489" i="3"/>
  <c r="D488" i="3"/>
  <c r="D487" i="3"/>
  <c r="D486" i="3"/>
  <c r="D485" i="3"/>
  <c r="D484" i="3"/>
  <c r="D483" i="3"/>
  <c r="D482" i="3"/>
  <c r="D481" i="3"/>
  <c r="D480" i="3"/>
  <c r="D479" i="3"/>
  <c r="D478" i="3"/>
  <c r="D477" i="3"/>
  <c r="D476" i="3"/>
  <c r="D475" i="3"/>
  <c r="D474" i="3"/>
  <c r="D473" i="3"/>
  <c r="D472" i="3"/>
  <c r="D471" i="3"/>
  <c r="D470" i="3"/>
  <c r="D469" i="3"/>
  <c r="D468" i="3"/>
  <c r="D467" i="3"/>
  <c r="D466" i="3"/>
  <c r="D465" i="3"/>
  <c r="D464" i="3"/>
  <c r="D463" i="3"/>
  <c r="D462" i="3"/>
  <c r="D461" i="3"/>
  <c r="D460" i="3"/>
  <c r="D459" i="3"/>
  <c r="D458" i="3"/>
  <c r="D457" i="3"/>
  <c r="D456" i="3"/>
  <c r="D455" i="3"/>
  <c r="D454" i="3"/>
  <c r="D453" i="3"/>
  <c r="D452" i="3"/>
  <c r="D451" i="3"/>
  <c r="D450" i="3"/>
  <c r="D449" i="3"/>
  <c r="D448" i="3"/>
  <c r="D447" i="3"/>
  <c r="D446" i="3"/>
  <c r="D445" i="3"/>
  <c r="D444" i="3"/>
  <c r="D443" i="3"/>
  <c r="D442" i="3"/>
  <c r="D441" i="3"/>
  <c r="D440" i="3"/>
  <c r="D439" i="3"/>
  <c r="D438" i="3"/>
  <c r="D437" i="3"/>
  <c r="D436" i="3"/>
  <c r="D435" i="3"/>
  <c r="D434" i="3"/>
  <c r="D433" i="3"/>
  <c r="D432" i="3"/>
  <c r="D431" i="3"/>
  <c r="D430" i="3"/>
  <c r="D429" i="3"/>
  <c r="D428" i="3"/>
  <c r="D427" i="3"/>
  <c r="D426" i="3"/>
  <c r="D425" i="3"/>
  <c r="D424" i="3"/>
  <c r="D423" i="3"/>
  <c r="D422" i="3"/>
  <c r="D421" i="3"/>
  <c r="D420" i="3"/>
  <c r="D419" i="3"/>
  <c r="D418" i="3"/>
  <c r="D417" i="3"/>
  <c r="D416" i="3"/>
  <c r="D415" i="3"/>
  <c r="D414" i="3"/>
  <c r="D413" i="3"/>
  <c r="D412" i="3"/>
  <c r="D411" i="3"/>
  <c r="D410" i="3"/>
  <c r="D409" i="3"/>
  <c r="D408" i="3"/>
  <c r="D407" i="3"/>
  <c r="D406" i="3"/>
  <c r="D405" i="3"/>
  <c r="D404" i="3"/>
  <c r="D403" i="3"/>
  <c r="D402" i="3"/>
  <c r="D401" i="3"/>
  <c r="D400" i="3"/>
  <c r="D399" i="3"/>
  <c r="D398" i="3"/>
  <c r="D397" i="3"/>
  <c r="D396" i="3"/>
  <c r="D395" i="3"/>
  <c r="D394" i="3"/>
  <c r="D393" i="3"/>
  <c r="D392" i="3"/>
  <c r="D391" i="3"/>
  <c r="D390" i="3"/>
  <c r="D389" i="3"/>
  <c r="D388" i="3"/>
  <c r="D387" i="3"/>
  <c r="D386" i="3"/>
  <c r="D385" i="3"/>
  <c r="D384" i="3"/>
  <c r="D383" i="3"/>
  <c r="D382" i="3"/>
  <c r="D381" i="3"/>
  <c r="D380" i="3"/>
  <c r="D379" i="3"/>
  <c r="D378" i="3"/>
  <c r="D377" i="3"/>
  <c r="D376" i="3"/>
  <c r="D375" i="3"/>
  <c r="D374" i="3"/>
  <c r="D373" i="3"/>
  <c r="D372" i="3"/>
  <c r="D371" i="3"/>
  <c r="D370" i="3"/>
  <c r="D369" i="3"/>
  <c r="D368" i="3"/>
  <c r="D367" i="3"/>
  <c r="D366" i="3"/>
  <c r="D365" i="3"/>
  <c r="D364" i="3"/>
  <c r="D363" i="3"/>
  <c r="D362" i="3"/>
  <c r="D361" i="3"/>
  <c r="D360" i="3"/>
  <c r="D359" i="3"/>
  <c r="D358" i="3"/>
  <c r="D357" i="3"/>
  <c r="D356" i="3"/>
  <c r="D355" i="3"/>
  <c r="D354" i="3"/>
  <c r="D353" i="3"/>
  <c r="D352" i="3"/>
  <c r="D351" i="3"/>
  <c r="D350" i="3"/>
  <c r="D349" i="3"/>
  <c r="D348" i="3"/>
  <c r="D347" i="3"/>
  <c r="D346" i="3"/>
  <c r="D345" i="3"/>
  <c r="D344" i="3"/>
  <c r="D343" i="3"/>
  <c r="D342" i="3"/>
  <c r="D341" i="3"/>
  <c r="D340" i="3"/>
  <c r="D339" i="3"/>
  <c r="D338" i="3"/>
  <c r="D337" i="3"/>
  <c r="D336" i="3"/>
  <c r="D335" i="3"/>
  <c r="D334" i="3"/>
  <c r="D333" i="3"/>
  <c r="D332" i="3"/>
  <c r="D331" i="3"/>
  <c r="D330" i="3"/>
  <c r="D329" i="3"/>
  <c r="D328" i="3"/>
  <c r="D327" i="3"/>
  <c r="D326" i="3"/>
  <c r="D325" i="3"/>
  <c r="D324" i="3"/>
  <c r="D323" i="3"/>
  <c r="D322" i="3"/>
  <c r="D321" i="3"/>
  <c r="D320" i="3"/>
  <c r="D319" i="3"/>
  <c r="D318" i="3"/>
  <c r="D317" i="3"/>
  <c r="D316" i="3"/>
  <c r="D315" i="3"/>
  <c r="D314" i="3"/>
  <c r="D313" i="3"/>
  <c r="D312" i="3"/>
  <c r="D311" i="3"/>
  <c r="D310" i="3"/>
  <c r="D309" i="3"/>
  <c r="D308" i="3"/>
  <c r="D307" i="3"/>
  <c r="D306" i="3"/>
  <c r="D305" i="3"/>
  <c r="D304" i="3"/>
  <c r="D303" i="3"/>
  <c r="D302" i="3"/>
  <c r="D301" i="3"/>
  <c r="D300" i="3"/>
  <c r="D299" i="3"/>
  <c r="D298" i="3"/>
  <c r="D297" i="3"/>
  <c r="D296" i="3"/>
  <c r="D295" i="3"/>
  <c r="D294" i="3"/>
  <c r="D293" i="3"/>
  <c r="D292" i="3"/>
  <c r="D291" i="3"/>
  <c r="D290" i="3"/>
  <c r="D289" i="3"/>
  <c r="D288" i="3"/>
  <c r="D287" i="3"/>
  <c r="D286" i="3"/>
  <c r="D285" i="3"/>
  <c r="D284" i="3"/>
  <c r="D283" i="3"/>
  <c r="D282" i="3"/>
  <c r="D281" i="3"/>
  <c r="D280" i="3"/>
  <c r="D279" i="3"/>
  <c r="D278" i="3"/>
  <c r="D277" i="3"/>
  <c r="D276" i="3"/>
  <c r="D275" i="3"/>
  <c r="D274" i="3"/>
  <c r="D273" i="3"/>
  <c r="D272" i="3"/>
  <c r="D271" i="3"/>
  <c r="D270" i="3"/>
  <c r="D269" i="3"/>
  <c r="D268" i="3"/>
  <c r="D267" i="3"/>
  <c r="D266" i="3"/>
  <c r="D265" i="3"/>
  <c r="D264" i="3"/>
  <c r="D263" i="3"/>
  <c r="D262" i="3"/>
  <c r="D261" i="3"/>
  <c r="D260" i="3"/>
  <c r="D259" i="3"/>
  <c r="D258" i="3"/>
  <c r="D257" i="3"/>
  <c r="D256" i="3"/>
  <c r="D255" i="3"/>
  <c r="D254" i="3"/>
  <c r="D253" i="3"/>
  <c r="D252" i="3"/>
  <c r="D251" i="3"/>
  <c r="D250" i="3"/>
  <c r="D249" i="3"/>
  <c r="D248" i="3"/>
  <c r="D247" i="3"/>
  <c r="D246" i="3"/>
  <c r="D245" i="3"/>
  <c r="D244" i="3"/>
  <c r="D243" i="3"/>
  <c r="D242" i="3"/>
  <c r="D241" i="3"/>
  <c r="D240" i="3"/>
  <c r="D239" i="3"/>
  <c r="D238" i="3"/>
  <c r="D237" i="3"/>
  <c r="D236" i="3"/>
  <c r="D235" i="3"/>
  <c r="D234" i="3"/>
  <c r="D233" i="3"/>
  <c r="D232" i="3"/>
  <c r="D231" i="3"/>
  <c r="D230" i="3"/>
  <c r="D229" i="3"/>
  <c r="D228" i="3"/>
  <c r="D227" i="3"/>
  <c r="D226" i="3"/>
  <c r="D225" i="3"/>
  <c r="D224" i="3"/>
  <c r="D223" i="3"/>
  <c r="D222" i="3"/>
  <c r="D221" i="3"/>
  <c r="D220" i="3"/>
  <c r="D219" i="3"/>
  <c r="D218" i="3"/>
  <c r="D217" i="3"/>
  <c r="D216" i="3"/>
  <c r="D215" i="3"/>
  <c r="D214" i="3"/>
  <c r="D213" i="3"/>
  <c r="D212" i="3"/>
  <c r="D211" i="3"/>
  <c r="D210" i="3"/>
  <c r="D209" i="3"/>
  <c r="D208" i="3"/>
  <c r="D207" i="3"/>
  <c r="D206" i="3"/>
  <c r="D205" i="3"/>
  <c r="D204" i="3"/>
  <c r="D203" i="3"/>
  <c r="D202" i="3"/>
  <c r="D201" i="3"/>
  <c r="D200" i="3"/>
  <c r="D199" i="3"/>
  <c r="D198" i="3"/>
  <c r="D197" i="3"/>
  <c r="D196" i="3"/>
  <c r="D195" i="3"/>
  <c r="D194" i="3"/>
  <c r="D193" i="3"/>
  <c r="D192" i="3"/>
  <c r="D191" i="3"/>
  <c r="D190" i="3"/>
  <c r="D189" i="3"/>
  <c r="D188" i="3"/>
  <c r="D187" i="3"/>
  <c r="D186" i="3"/>
  <c r="D185" i="3"/>
  <c r="D184" i="3"/>
  <c r="D183" i="3"/>
  <c r="D182" i="3"/>
  <c r="D181" i="3"/>
  <c r="D180" i="3"/>
  <c r="D179" i="3"/>
  <c r="D178" i="3"/>
  <c r="D177" i="3"/>
  <c r="D176" i="3"/>
  <c r="D175" i="3"/>
  <c r="D174" i="3"/>
  <c r="D173" i="3"/>
  <c r="D172" i="3"/>
  <c r="D171" i="3"/>
  <c r="D170" i="3"/>
  <c r="D169" i="3"/>
  <c r="D168" i="3"/>
  <c r="D167" i="3"/>
  <c r="D166" i="3"/>
  <c r="D165" i="3"/>
  <c r="D164" i="3"/>
  <c r="D163" i="3"/>
  <c r="D162" i="3"/>
  <c r="D161" i="3"/>
  <c r="D160" i="3"/>
  <c r="D159" i="3"/>
  <c r="D158" i="3"/>
  <c r="D157" i="3"/>
  <c r="D156" i="3"/>
  <c r="D155" i="3"/>
  <c r="D154" i="3"/>
  <c r="D153" i="3"/>
  <c r="D152" i="3"/>
  <c r="D151" i="3"/>
  <c r="D150" i="3"/>
  <c r="D149" i="3"/>
  <c r="D148" i="3"/>
  <c r="D147" i="3"/>
  <c r="D146" i="3"/>
  <c r="D145" i="3"/>
  <c r="D144" i="3"/>
  <c r="D143" i="3"/>
  <c r="D142" i="3"/>
  <c r="D141" i="3"/>
  <c r="D140" i="3"/>
  <c r="D139" i="3"/>
  <c r="D138" i="3"/>
  <c r="D137" i="3"/>
  <c r="D136" i="3"/>
  <c r="D135" i="3"/>
  <c r="D134" i="3"/>
  <c r="D133" i="3"/>
  <c r="D132" i="3"/>
  <c r="D131" i="3"/>
  <c r="D130" i="3"/>
  <c r="D129" i="3"/>
  <c r="D128" i="3"/>
  <c r="D127" i="3"/>
  <c r="D126" i="3"/>
  <c r="D125" i="3"/>
  <c r="D124" i="3"/>
  <c r="D123" i="3"/>
  <c r="D122" i="3"/>
  <c r="D121" i="3"/>
  <c r="D120" i="3"/>
  <c r="D119" i="3"/>
  <c r="D118" i="3"/>
  <c r="D117" i="3"/>
  <c r="D116" i="3"/>
  <c r="D115" i="3"/>
  <c r="D114" i="3"/>
  <c r="D113" i="3"/>
  <c r="D112" i="3"/>
  <c r="D111" i="3"/>
  <c r="D110" i="3"/>
  <c r="D109" i="3"/>
  <c r="D108" i="3"/>
  <c r="D107" i="3"/>
  <c r="D106" i="3"/>
  <c r="D105" i="3"/>
  <c r="D104" i="3"/>
  <c r="D103" i="3"/>
  <c r="D102" i="3"/>
  <c r="D101" i="3"/>
  <c r="D100" i="3"/>
  <c r="D99" i="3"/>
  <c r="D98" i="3"/>
  <c r="D97" i="3"/>
  <c r="D96" i="3"/>
  <c r="D95" i="3"/>
  <c r="D94" i="3"/>
  <c r="D93" i="3"/>
  <c r="D92" i="3"/>
  <c r="D91" i="3"/>
  <c r="D90" i="3"/>
  <c r="D89" i="3"/>
  <c r="D88" i="3"/>
  <c r="D87" i="3"/>
  <c r="D86" i="3"/>
  <c r="D85" i="3"/>
  <c r="D84" i="3"/>
  <c r="D83" i="3"/>
  <c r="D82" i="3"/>
  <c r="D81" i="3"/>
  <c r="D80" i="3"/>
  <c r="D79" i="3"/>
  <c r="D78" i="3"/>
  <c r="D77" i="3"/>
  <c r="D76" i="3"/>
  <c r="D75" i="3"/>
  <c r="D74" i="3"/>
  <c r="D73" i="3"/>
  <c r="D72" i="3"/>
  <c r="D71" i="3"/>
  <c r="D70" i="3"/>
  <c r="D69" i="3"/>
  <c r="D68" i="3"/>
  <c r="D67" i="3"/>
  <c r="D66" i="3"/>
  <c r="D65" i="3"/>
  <c r="D64" i="3"/>
  <c r="D63" i="3"/>
  <c r="D62" i="3"/>
  <c r="D61" i="3"/>
  <c r="D60" i="3"/>
  <c r="D59" i="3"/>
  <c r="D58" i="3"/>
  <c r="D57" i="3"/>
  <c r="D56" i="3"/>
  <c r="D55" i="3"/>
  <c r="D54" i="3"/>
  <c r="D53" i="3"/>
  <c r="D52" i="3"/>
  <c r="D51" i="3"/>
  <c r="D50" i="3"/>
  <c r="D49" i="3"/>
  <c r="D48" i="3"/>
  <c r="D47" i="3"/>
  <c r="D46" i="3"/>
  <c r="D45" i="3"/>
  <c r="D44" i="3"/>
  <c r="D43" i="3"/>
  <c r="D42" i="3"/>
  <c r="D41" i="3"/>
  <c r="D40" i="3"/>
  <c r="D39" i="3"/>
  <c r="D38" i="3"/>
  <c r="D37" i="3"/>
  <c r="D36" i="3"/>
  <c r="D35" i="3"/>
  <c r="D34" i="3"/>
  <c r="D33" i="3"/>
  <c r="D32" i="3"/>
  <c r="D31" i="3"/>
  <c r="D30" i="3"/>
  <c r="D29" i="3"/>
  <c r="D28" i="3"/>
  <c r="D27" i="3"/>
  <c r="D26" i="3"/>
  <c r="D25" i="3"/>
  <c r="D24" i="3"/>
  <c r="D23" i="3"/>
  <c r="D22" i="3"/>
  <c r="D21" i="3"/>
  <c r="D20" i="3"/>
  <c r="D19" i="3"/>
  <c r="D18" i="3"/>
  <c r="D17" i="3"/>
  <c r="D16" i="3"/>
  <c r="D15" i="3"/>
  <c r="D14" i="3"/>
  <c r="D13" i="3"/>
  <c r="D12" i="3"/>
  <c r="D11" i="3"/>
  <c r="D10" i="3"/>
  <c r="D9" i="3"/>
  <c r="D8" i="3"/>
  <c r="D7" i="3"/>
  <c r="D6" i="3"/>
  <c r="D5" i="3"/>
  <c r="D4" i="3"/>
  <c r="D3" i="3"/>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E4" i="2"/>
  <c r="E3" i="2"/>
  <c r="E15" i="6" l="1"/>
  <c r="E16" i="6"/>
  <c r="M15" i="6"/>
  <c r="M16" i="6"/>
  <c r="F15" i="6"/>
  <c r="F16" i="6"/>
  <c r="N15" i="6"/>
  <c r="N16" i="6"/>
  <c r="G15" i="6"/>
  <c r="G16" i="6"/>
  <c r="O15" i="6"/>
  <c r="O16" i="6"/>
  <c r="H16" i="6"/>
  <c r="H15" i="6"/>
  <c r="P16" i="6"/>
  <c r="P15" i="6"/>
  <c r="I16" i="6"/>
  <c r="I15" i="6"/>
  <c r="J16" i="6"/>
  <c r="J15" i="6"/>
  <c r="K16" i="6"/>
  <c r="K15" i="6"/>
  <c r="L15" i="6"/>
  <c r="L16" i="6"/>
  <c r="H197" i="5"/>
  <c r="L200" i="5"/>
  <c r="L208" i="5"/>
  <c r="L210" i="5"/>
  <c r="H211" i="5"/>
  <c r="H213" i="5"/>
  <c r="Q52" i="5"/>
  <c r="M53" i="5"/>
  <c r="L168" i="5" s="1"/>
  <c r="J194" i="5"/>
  <c r="O195" i="5"/>
  <c r="G195" i="5"/>
  <c r="K196" i="5"/>
  <c r="O197" i="5"/>
  <c r="G197" i="5"/>
  <c r="K198" i="5"/>
  <c r="O199" i="5"/>
  <c r="G199" i="5"/>
  <c r="K200" i="5"/>
  <c r="O201" i="5"/>
  <c r="G201" i="5"/>
  <c r="O209" i="5"/>
  <c r="G209" i="5"/>
  <c r="K210" i="5"/>
  <c r="O211" i="5"/>
  <c r="G211" i="5"/>
  <c r="K212" i="5"/>
  <c r="O213" i="5"/>
  <c r="G213" i="5"/>
  <c r="K214" i="5"/>
  <c r="O215" i="5"/>
  <c r="G215" i="5"/>
  <c r="O202" i="5"/>
  <c r="G202" i="5"/>
  <c r="K216" i="5"/>
  <c r="H195" i="5"/>
  <c r="P199" i="5"/>
  <c r="P209" i="5"/>
  <c r="H209" i="5"/>
  <c r="P211" i="5"/>
  <c r="L212" i="5"/>
  <c r="P213" i="5"/>
  <c r="L214" i="5"/>
  <c r="L22" i="5"/>
  <c r="I52" i="5"/>
  <c r="K33" i="5"/>
  <c r="G44" i="5"/>
  <c r="S39" i="5"/>
  <c r="F104" i="5"/>
  <c r="Q194" i="5"/>
  <c r="I194" i="5"/>
  <c r="N195" i="5"/>
  <c r="F196" i="5"/>
  <c r="J196" i="5"/>
  <c r="N197" i="5"/>
  <c r="F198" i="5"/>
  <c r="R198" i="5" s="1"/>
  <c r="J198" i="5"/>
  <c r="N199" i="5"/>
  <c r="F200" i="5"/>
  <c r="J200" i="5"/>
  <c r="N201" i="5"/>
  <c r="F208" i="5"/>
  <c r="J208" i="5"/>
  <c r="N209" i="5"/>
  <c r="F210" i="5"/>
  <c r="N211" i="5"/>
  <c r="F212" i="5"/>
  <c r="J212" i="5"/>
  <c r="N213" i="5"/>
  <c r="J214" i="5"/>
  <c r="R214" i="5" s="1"/>
  <c r="N215" i="5"/>
  <c r="N202" i="5"/>
  <c r="F216" i="5"/>
  <c r="J216" i="5"/>
  <c r="L198" i="5"/>
  <c r="L216" i="5"/>
  <c r="P194" i="5"/>
  <c r="H194" i="5"/>
  <c r="M195" i="5"/>
  <c r="Q196" i="5"/>
  <c r="I196" i="5"/>
  <c r="M197" i="5"/>
  <c r="Q198" i="5"/>
  <c r="I198" i="5"/>
  <c r="M199" i="5"/>
  <c r="Q200" i="5"/>
  <c r="I200" i="5"/>
  <c r="M201" i="5"/>
  <c r="M209" i="5"/>
  <c r="Q210" i="5"/>
  <c r="I210" i="5"/>
  <c r="M211" i="5"/>
  <c r="Q212" i="5"/>
  <c r="I212" i="5"/>
  <c r="M213" i="5"/>
  <c r="Q214" i="5"/>
  <c r="I214" i="5"/>
  <c r="M215" i="5"/>
  <c r="Q188" i="5"/>
  <c r="I188" i="5"/>
  <c r="M202" i="5"/>
  <c r="Q216" i="5"/>
  <c r="R216" i="5" s="1"/>
  <c r="I216" i="5"/>
  <c r="P195" i="5"/>
  <c r="H199" i="5"/>
  <c r="Q33" i="5"/>
  <c r="I33" i="5"/>
  <c r="P126" i="5"/>
  <c r="H126" i="5"/>
  <c r="O139" i="5"/>
  <c r="G139" i="5"/>
  <c r="L195" i="5"/>
  <c r="P196" i="5"/>
  <c r="H196" i="5"/>
  <c r="L197" i="5"/>
  <c r="P198" i="5"/>
  <c r="H198" i="5"/>
  <c r="L199" i="5"/>
  <c r="P200" i="5"/>
  <c r="H200" i="5"/>
  <c r="L201" i="5"/>
  <c r="P152" i="5"/>
  <c r="H152" i="5"/>
  <c r="L209" i="5"/>
  <c r="P210" i="5"/>
  <c r="H210" i="5"/>
  <c r="R210" i="5" s="1"/>
  <c r="L211" i="5"/>
  <c r="P212" i="5"/>
  <c r="H212" i="5"/>
  <c r="L213" i="5"/>
  <c r="P214" i="5"/>
  <c r="H214" i="5"/>
  <c r="L215" i="5"/>
  <c r="P112" i="5"/>
  <c r="P174" i="5" s="1"/>
  <c r="H112" i="5"/>
  <c r="L202" i="5"/>
  <c r="R202" i="5" s="1"/>
  <c r="P216" i="5"/>
  <c r="H216" i="5"/>
  <c r="L196" i="5"/>
  <c r="N194" i="5"/>
  <c r="F194" i="5"/>
  <c r="K195" i="5"/>
  <c r="O196" i="5"/>
  <c r="G196" i="5"/>
  <c r="K197" i="5"/>
  <c r="O198" i="5"/>
  <c r="G198" i="5"/>
  <c r="K199" i="5"/>
  <c r="O200" i="5"/>
  <c r="G200" i="5"/>
  <c r="K201" i="5"/>
  <c r="O208" i="5"/>
  <c r="G208" i="5"/>
  <c r="K209" i="5"/>
  <c r="O210" i="5"/>
  <c r="G210" i="5"/>
  <c r="K211" i="5"/>
  <c r="O212" i="5"/>
  <c r="G212" i="5"/>
  <c r="O214" i="5"/>
  <c r="G214" i="5"/>
  <c r="K215" i="5"/>
  <c r="O216" i="5"/>
  <c r="G216" i="5"/>
  <c r="P197" i="5"/>
  <c r="S36" i="5"/>
  <c r="J181" i="5"/>
  <c r="N186" i="5"/>
  <c r="F187" i="5"/>
  <c r="N196" i="5"/>
  <c r="J197" i="5"/>
  <c r="N198" i="5"/>
  <c r="F199" i="5"/>
  <c r="R199" i="5" s="1"/>
  <c r="J199" i="5"/>
  <c r="N200" i="5"/>
  <c r="J201" i="5"/>
  <c r="J209" i="5"/>
  <c r="N210" i="5"/>
  <c r="J211" i="5"/>
  <c r="N212" i="5"/>
  <c r="F213" i="5"/>
  <c r="R213" i="5" s="1"/>
  <c r="J213" i="5"/>
  <c r="J215" i="5"/>
  <c r="N112" i="5"/>
  <c r="N174" i="5" s="1"/>
  <c r="F202" i="5"/>
  <c r="N216" i="5"/>
  <c r="N33" i="5"/>
  <c r="N44" i="5"/>
  <c r="Q195" i="5"/>
  <c r="I195" i="5"/>
  <c r="M196" i="5"/>
  <c r="Q197" i="5"/>
  <c r="I197" i="5"/>
  <c r="M198" i="5"/>
  <c r="Q199" i="5"/>
  <c r="I199" i="5"/>
  <c r="M200" i="5"/>
  <c r="Q201" i="5"/>
  <c r="I201" i="5"/>
  <c r="M208" i="5"/>
  <c r="Q209" i="5"/>
  <c r="I209" i="5"/>
  <c r="M210" i="5"/>
  <c r="Q211" i="5"/>
  <c r="I211" i="5"/>
  <c r="M212" i="5"/>
  <c r="Q213" i="5"/>
  <c r="I213" i="5"/>
  <c r="M214" i="5"/>
  <c r="Q202" i="5"/>
  <c r="I202" i="5"/>
  <c r="Q217" i="5"/>
  <c r="I217" i="5"/>
  <c r="P189" i="5"/>
  <c r="Q60" i="5"/>
  <c r="P170" i="5"/>
  <c r="H170" i="5"/>
  <c r="H172" i="5"/>
  <c r="M186" i="5"/>
  <c r="P187" i="5"/>
  <c r="H187" i="5"/>
  <c r="R33" i="5"/>
  <c r="J33" i="5"/>
  <c r="N59" i="5"/>
  <c r="O126" i="5"/>
  <c r="G126" i="5"/>
  <c r="P183" i="5"/>
  <c r="L186" i="5"/>
  <c r="O187" i="5"/>
  <c r="G187" i="5"/>
  <c r="G22" i="5"/>
  <c r="Q44" i="5"/>
  <c r="P217" i="5" s="1"/>
  <c r="I44" i="5"/>
  <c r="H217" i="5" s="1"/>
  <c r="N182" i="5"/>
  <c r="J183" i="5"/>
  <c r="N184" i="5"/>
  <c r="J185" i="5"/>
  <c r="M139" i="5"/>
  <c r="M203" i="5" s="1"/>
  <c r="R131" i="5"/>
  <c r="J139" i="5"/>
  <c r="J203" i="5" s="1"/>
  <c r="R133" i="5"/>
  <c r="R134" i="5"/>
  <c r="R135" i="5"/>
  <c r="J109" i="5"/>
  <c r="J171" i="5" s="1"/>
  <c r="R137" i="5"/>
  <c r="R144" i="5"/>
  <c r="R146" i="5"/>
  <c r="R148" i="5"/>
  <c r="R150" i="5"/>
  <c r="O152" i="5"/>
  <c r="H183" i="5"/>
  <c r="K186" i="5"/>
  <c r="N187" i="5"/>
  <c r="F197" i="5"/>
  <c r="K208" i="5"/>
  <c r="P33" i="5"/>
  <c r="H33" i="5"/>
  <c r="G203" i="5" s="1"/>
  <c r="L59" i="5"/>
  <c r="S32" i="5"/>
  <c r="L139" i="5"/>
  <c r="L203" i="5" s="1"/>
  <c r="M152" i="5"/>
  <c r="M217" i="5" s="1"/>
  <c r="M174" i="5"/>
  <c r="G152" i="5"/>
  <c r="K184" i="5"/>
  <c r="J186" i="5"/>
  <c r="M187" i="5"/>
  <c r="P188" i="5"/>
  <c r="H188" i="5"/>
  <c r="F211" i="5"/>
  <c r="R52" i="5"/>
  <c r="J52" i="5"/>
  <c r="R54" i="5"/>
  <c r="J54" i="5"/>
  <c r="S54" i="5" s="1"/>
  <c r="N55" i="5"/>
  <c r="R56" i="5"/>
  <c r="J56" i="5"/>
  <c r="N57" i="5"/>
  <c r="M172" i="5" s="1"/>
  <c r="R58" i="5"/>
  <c r="Q173" i="5" s="1"/>
  <c r="J58" i="5"/>
  <c r="O33" i="5"/>
  <c r="O44" i="5"/>
  <c r="N217" i="5" s="1"/>
  <c r="K59" i="5"/>
  <c r="O59" i="5"/>
  <c r="S43" i="5"/>
  <c r="H169" i="5"/>
  <c r="L184" i="5"/>
  <c r="P185" i="5"/>
  <c r="H185" i="5"/>
  <c r="K139" i="5"/>
  <c r="L152" i="5"/>
  <c r="L112" i="5"/>
  <c r="L174" i="5" s="1"/>
  <c r="Q186" i="5"/>
  <c r="I186" i="5"/>
  <c r="L187" i="5"/>
  <c r="O188" i="5"/>
  <c r="G188" i="5"/>
  <c r="O194" i="5"/>
  <c r="G194" i="5"/>
  <c r="F195" i="5"/>
  <c r="R195" i="5" s="1"/>
  <c r="J195" i="5"/>
  <c r="Q208" i="5"/>
  <c r="I208" i="5"/>
  <c r="K180" i="5"/>
  <c r="K170" i="5"/>
  <c r="O185" i="5"/>
  <c r="G185" i="5"/>
  <c r="K104" i="5"/>
  <c r="P186" i="5"/>
  <c r="H186" i="5"/>
  <c r="K187" i="5"/>
  <c r="N188" i="5"/>
  <c r="P208" i="5"/>
  <c r="H208" i="5"/>
  <c r="R208" i="5" s="1"/>
  <c r="F209" i="5"/>
  <c r="I60" i="5"/>
  <c r="K22" i="5"/>
  <c r="P52" i="5"/>
  <c r="O167" i="5" s="1"/>
  <c r="H52" i="5"/>
  <c r="G167" i="5" s="1"/>
  <c r="P54" i="5"/>
  <c r="H54" i="5"/>
  <c r="P56" i="5"/>
  <c r="H56" i="5"/>
  <c r="L57" i="5"/>
  <c r="K172" i="5" s="1"/>
  <c r="P58" i="5"/>
  <c r="H58" i="5"/>
  <c r="M44" i="5"/>
  <c r="J180" i="5"/>
  <c r="F172" i="5"/>
  <c r="Q139" i="5"/>
  <c r="Q203" i="5" s="1"/>
  <c r="I139" i="5"/>
  <c r="I203" i="5" s="1"/>
  <c r="F112" i="5"/>
  <c r="J112" i="5"/>
  <c r="R151" i="5"/>
  <c r="O186" i="5"/>
  <c r="G186" i="5"/>
  <c r="J187" i="5"/>
  <c r="M188" i="5"/>
  <c r="M194" i="5"/>
  <c r="F201" i="5"/>
  <c r="R201" i="5" s="1"/>
  <c r="S20" i="5"/>
  <c r="M169" i="5"/>
  <c r="P139" i="5"/>
  <c r="P203" i="5" s="1"/>
  <c r="H139" i="5"/>
  <c r="H203" i="5" s="1"/>
  <c r="Q112" i="5"/>
  <c r="Q174" i="5" s="1"/>
  <c r="I112" i="5"/>
  <c r="I174" i="5" s="1"/>
  <c r="Q187" i="5"/>
  <c r="I187" i="5"/>
  <c r="L188" i="5"/>
  <c r="L194" i="5"/>
  <c r="N208" i="5"/>
  <c r="F215" i="5"/>
  <c r="G53" i="5"/>
  <c r="S15" i="5"/>
  <c r="O22" i="5"/>
  <c r="N189" i="5" s="1"/>
  <c r="O51" i="5"/>
  <c r="P53" i="5"/>
  <c r="P57" i="5"/>
  <c r="O172" i="5" s="1"/>
  <c r="G51" i="5"/>
  <c r="S13" i="5"/>
  <c r="H53" i="5"/>
  <c r="H57" i="5"/>
  <c r="S57" i="5" s="1"/>
  <c r="S35" i="5"/>
  <c r="O56" i="5"/>
  <c r="N171" i="5" s="1"/>
  <c r="L181" i="5"/>
  <c r="P182" i="5"/>
  <c r="H182" i="5"/>
  <c r="L183" i="5"/>
  <c r="L171" i="5"/>
  <c r="P172" i="5"/>
  <c r="L173" i="5"/>
  <c r="R132" i="5"/>
  <c r="F139" i="5"/>
  <c r="I168" i="5"/>
  <c r="N22" i="5"/>
  <c r="S14" i="5"/>
  <c r="R22" i="5"/>
  <c r="K181" i="5"/>
  <c r="O182" i="5"/>
  <c r="G182" i="5"/>
  <c r="K183" i="5"/>
  <c r="O184" i="5"/>
  <c r="R121" i="5"/>
  <c r="F152" i="5"/>
  <c r="F217" i="5" s="1"/>
  <c r="J152" i="5"/>
  <c r="R145" i="5"/>
  <c r="R147" i="5"/>
  <c r="R149" i="5"/>
  <c r="K112" i="5"/>
  <c r="K174" i="5" s="1"/>
  <c r="L169" i="5"/>
  <c r="G55" i="5"/>
  <c r="S55" i="5" s="1"/>
  <c r="S17" i="5"/>
  <c r="L52" i="5"/>
  <c r="L56" i="5"/>
  <c r="L58" i="5"/>
  <c r="K173" i="5" s="1"/>
  <c r="G33" i="5"/>
  <c r="S26" i="5"/>
  <c r="K44" i="5"/>
  <c r="S37" i="5"/>
  <c r="M22" i="5"/>
  <c r="J22" i="5"/>
  <c r="F105" i="5"/>
  <c r="J105" i="5"/>
  <c r="J167" i="5" s="1"/>
  <c r="F107" i="5"/>
  <c r="F109" i="5"/>
  <c r="N110" i="5"/>
  <c r="N172" i="5" s="1"/>
  <c r="F111" i="5"/>
  <c r="J173" i="5"/>
  <c r="J174" i="5"/>
  <c r="O170" i="5"/>
  <c r="P44" i="5"/>
  <c r="H44" i="5"/>
  <c r="M104" i="5"/>
  <c r="M180" i="5"/>
  <c r="Q105" i="5"/>
  <c r="Q181" i="5"/>
  <c r="I105" i="5"/>
  <c r="I167" i="5" s="1"/>
  <c r="I181" i="5"/>
  <c r="M106" i="5"/>
  <c r="M168" i="5" s="1"/>
  <c r="M182" i="5"/>
  <c r="Q183" i="5"/>
  <c r="Q107" i="5"/>
  <c r="Q169" i="5" s="1"/>
  <c r="I183" i="5"/>
  <c r="I107" i="5"/>
  <c r="M184" i="5"/>
  <c r="M108" i="5"/>
  <c r="M170" i="5" s="1"/>
  <c r="Q185" i="5"/>
  <c r="Q109" i="5"/>
  <c r="I185" i="5"/>
  <c r="I109" i="5"/>
  <c r="I171" i="5" s="1"/>
  <c r="I173" i="5"/>
  <c r="N139" i="5"/>
  <c r="R130" i="5"/>
  <c r="R136" i="5"/>
  <c r="G170" i="5"/>
  <c r="H174" i="5"/>
  <c r="S25" i="5"/>
  <c r="P167" i="5"/>
  <c r="H167" i="5"/>
  <c r="P169" i="5"/>
  <c r="L172" i="5"/>
  <c r="F168" i="5"/>
  <c r="K168" i="5"/>
  <c r="O169" i="5"/>
  <c r="G169" i="5"/>
  <c r="O173" i="5"/>
  <c r="G173" i="5"/>
  <c r="O174" i="5"/>
  <c r="G174" i="5"/>
  <c r="P180" i="5"/>
  <c r="Q22" i="5"/>
  <c r="H180" i="5"/>
  <c r="I22" i="5"/>
  <c r="S19" i="5"/>
  <c r="F180" i="5"/>
  <c r="N181" i="5"/>
  <c r="F182" i="5"/>
  <c r="N169" i="5"/>
  <c r="F170" i="5"/>
  <c r="J170" i="5"/>
  <c r="J172" i="5"/>
  <c r="N173" i="5"/>
  <c r="R119" i="5"/>
  <c r="R125" i="5"/>
  <c r="N167" i="5"/>
  <c r="P173" i="5"/>
  <c r="P22" i="5"/>
  <c r="P51" i="5"/>
  <c r="P60" i="5" s="1"/>
  <c r="H22" i="5"/>
  <c r="H51" i="5"/>
  <c r="S18" i="5"/>
  <c r="L33" i="5"/>
  <c r="L44" i="5"/>
  <c r="K217" i="5" s="1"/>
  <c r="S38" i="5"/>
  <c r="Q180" i="5"/>
  <c r="I180" i="5"/>
  <c r="M181" i="5"/>
  <c r="Q182" i="5"/>
  <c r="I182" i="5"/>
  <c r="Q170" i="5"/>
  <c r="I170" i="5"/>
  <c r="M171" i="5"/>
  <c r="Q172" i="5"/>
  <c r="I172" i="5"/>
  <c r="M173" i="5"/>
  <c r="R138" i="5"/>
  <c r="M126" i="5"/>
  <c r="Q168" i="5"/>
  <c r="H173" i="5"/>
  <c r="S24" i="5"/>
  <c r="R118" i="5"/>
  <c r="L126" i="5"/>
  <c r="L189" i="5" s="1"/>
  <c r="J104" i="5"/>
  <c r="M105" i="5"/>
  <c r="M167" i="5" s="1"/>
  <c r="P106" i="5"/>
  <c r="P168" i="5" s="1"/>
  <c r="H106" i="5"/>
  <c r="H168" i="5" s="1"/>
  <c r="K107" i="5"/>
  <c r="K169" i="5" s="1"/>
  <c r="N108" i="5"/>
  <c r="N170" i="5" s="1"/>
  <c r="O180" i="5"/>
  <c r="G180" i="5"/>
  <c r="L182" i="5"/>
  <c r="O183" i="5"/>
  <c r="G183" i="5"/>
  <c r="J184" i="5"/>
  <c r="M185" i="5"/>
  <c r="S16" i="5"/>
  <c r="R124" i="5"/>
  <c r="K126" i="5"/>
  <c r="K189" i="5" s="1"/>
  <c r="Q104" i="5"/>
  <c r="I104" i="5"/>
  <c r="L105" i="5"/>
  <c r="L167" i="5" s="1"/>
  <c r="O106" i="5"/>
  <c r="O168" i="5" s="1"/>
  <c r="G106" i="5"/>
  <c r="J107" i="5"/>
  <c r="J169" i="5" s="1"/>
  <c r="P109" i="5"/>
  <c r="P171" i="5" s="1"/>
  <c r="H109" i="5"/>
  <c r="H171" i="5" s="1"/>
  <c r="N180" i="5"/>
  <c r="P181" i="5"/>
  <c r="H181" i="5"/>
  <c r="K182" i="5"/>
  <c r="N183" i="5"/>
  <c r="Q184" i="5"/>
  <c r="I184" i="5"/>
  <c r="L185" i="5"/>
  <c r="N51" i="5"/>
  <c r="R117" i="5"/>
  <c r="R143" i="5"/>
  <c r="F126" i="5"/>
  <c r="F189" i="5" s="1"/>
  <c r="J126" i="5"/>
  <c r="P104" i="5"/>
  <c r="H104" i="5"/>
  <c r="K105" i="5"/>
  <c r="N106" i="5"/>
  <c r="N168" i="5" s="1"/>
  <c r="L108" i="5"/>
  <c r="L170" i="5" s="1"/>
  <c r="O109" i="5"/>
  <c r="G109" i="5"/>
  <c r="G171" i="5" s="1"/>
  <c r="F186" i="5"/>
  <c r="O181" i="5"/>
  <c r="G181" i="5"/>
  <c r="J182" i="5"/>
  <c r="M183" i="5"/>
  <c r="P184" i="5"/>
  <c r="H184" i="5"/>
  <c r="K185" i="5"/>
  <c r="F181" i="5"/>
  <c r="M51" i="5"/>
  <c r="R123" i="5"/>
  <c r="Q126" i="5"/>
  <c r="I126" i="5"/>
  <c r="O104" i="5"/>
  <c r="G104" i="5"/>
  <c r="L180" i="5"/>
  <c r="F185" i="5"/>
  <c r="G184" i="5"/>
  <c r="L51" i="5"/>
  <c r="R122" i="5"/>
  <c r="N104" i="5"/>
  <c r="F184" i="5"/>
  <c r="K51" i="5"/>
  <c r="K60" i="5" s="1"/>
  <c r="F183" i="5"/>
  <c r="R120" i="5"/>
  <c r="G59" i="5"/>
  <c r="S21" i="5"/>
  <c r="S42" i="5"/>
  <c r="S41" i="5"/>
  <c r="S40" i="5"/>
  <c r="S31" i="5"/>
  <c r="S30" i="5"/>
  <c r="S29" i="5"/>
  <c r="S28" i="5"/>
  <c r="S27" i="5"/>
  <c r="D15" i="4"/>
  <c r="C22" i="4"/>
  <c r="I21" i="4"/>
  <c r="G22" i="4"/>
  <c r="J21" i="4"/>
  <c r="N22" i="4"/>
  <c r="F22" i="4"/>
  <c r="M22" i="4"/>
  <c r="E22" i="4"/>
  <c r="K21" i="4"/>
  <c r="H21" i="4"/>
  <c r="L22" i="4"/>
  <c r="D22" i="4"/>
  <c r="C21" i="4"/>
  <c r="G21" i="4"/>
  <c r="K22" i="4"/>
  <c r="D18" i="4"/>
  <c r="N21" i="4"/>
  <c r="F21" i="4"/>
  <c r="J22" i="4"/>
  <c r="G18" i="4"/>
  <c r="M21" i="4"/>
  <c r="E21" i="4"/>
  <c r="I22" i="4"/>
  <c r="F19" i="4"/>
  <c r="L21" i="4"/>
  <c r="D21" i="4"/>
  <c r="H22" i="4"/>
  <c r="D19" i="4"/>
  <c r="I18" i="4"/>
  <c r="I19" i="4"/>
  <c r="H19" i="4"/>
  <c r="C19" i="4"/>
  <c r="G19" i="4"/>
  <c r="K19" i="4"/>
  <c r="N19" i="4"/>
  <c r="M19" i="4"/>
  <c r="E19" i="4"/>
  <c r="J19" i="4"/>
  <c r="L19" i="4"/>
  <c r="C18" i="4"/>
  <c r="N16" i="4"/>
  <c r="C16" i="4"/>
  <c r="G16" i="4"/>
  <c r="J18" i="4"/>
  <c r="M16" i="4"/>
  <c r="E16" i="4"/>
  <c r="H18" i="4"/>
  <c r="L16" i="4"/>
  <c r="D16" i="4"/>
  <c r="K16" i="4"/>
  <c r="N18" i="4"/>
  <c r="F18" i="4"/>
  <c r="F16" i="4"/>
  <c r="J16" i="4"/>
  <c r="M18" i="4"/>
  <c r="E18" i="4"/>
  <c r="I16" i="4"/>
  <c r="L18" i="4"/>
  <c r="H16" i="4"/>
  <c r="K18" i="4"/>
  <c r="J15" i="4"/>
  <c r="K15" i="4"/>
  <c r="I15" i="4"/>
  <c r="H15" i="4"/>
  <c r="G15" i="4"/>
  <c r="N15" i="4"/>
  <c r="F15" i="4"/>
  <c r="M15" i="4"/>
  <c r="L15" i="4"/>
  <c r="D124" i="7"/>
  <c r="L124" i="7"/>
  <c r="I37" i="9"/>
  <c r="I43" i="8"/>
  <c r="E38" i="9"/>
  <c r="E44" i="8"/>
  <c r="M38" i="9"/>
  <c r="M44" i="8"/>
  <c r="I36" i="9"/>
  <c r="I42" i="8"/>
  <c r="I45" i="9"/>
  <c r="I51" i="8"/>
  <c r="E46" i="9"/>
  <c r="E52" i="8"/>
  <c r="M46" i="9"/>
  <c r="M52" i="8"/>
  <c r="I44" i="9"/>
  <c r="I50" i="8"/>
  <c r="I53" i="9"/>
  <c r="I59" i="8"/>
  <c r="E54" i="9"/>
  <c r="E60" i="8"/>
  <c r="M54" i="9"/>
  <c r="M60" i="8"/>
  <c r="I52" i="9"/>
  <c r="I58" i="8"/>
  <c r="E21" i="7"/>
  <c r="E62" i="9" s="1"/>
  <c r="M21" i="7"/>
  <c r="M62" i="9" s="1"/>
  <c r="I22" i="7"/>
  <c r="E23" i="7"/>
  <c r="M23" i="7"/>
  <c r="I24" i="7"/>
  <c r="I8" i="9"/>
  <c r="H122" i="7" s="1"/>
  <c r="I9" i="8"/>
  <c r="E9" i="9"/>
  <c r="D123" i="7" s="1"/>
  <c r="E10" i="8"/>
  <c r="M9" i="9"/>
  <c r="M10" i="8"/>
  <c r="I7" i="9"/>
  <c r="H121" i="7" s="1"/>
  <c r="I8" i="8"/>
  <c r="I15" i="9"/>
  <c r="I17" i="8"/>
  <c r="E16" i="9"/>
  <c r="E18" i="8"/>
  <c r="M16" i="9"/>
  <c r="M18" i="8"/>
  <c r="I14" i="9"/>
  <c r="I16" i="8"/>
  <c r="I22" i="9"/>
  <c r="I60" i="7"/>
  <c r="I81" i="7" s="1"/>
  <c r="I25" i="8"/>
  <c r="E23" i="9"/>
  <c r="E61" i="7"/>
  <c r="E82" i="7" s="1"/>
  <c r="E26" i="8"/>
  <c r="M23" i="9"/>
  <c r="M61" i="7"/>
  <c r="M82" i="7" s="1"/>
  <c r="M26" i="8"/>
  <c r="I21" i="9"/>
  <c r="I24" i="8"/>
  <c r="I62" i="7"/>
  <c r="I83" i="7" s="1"/>
  <c r="E42" i="7"/>
  <c r="M42" i="7"/>
  <c r="I43" i="7"/>
  <c r="E44" i="7"/>
  <c r="M44" i="7"/>
  <c r="I45" i="7"/>
  <c r="E51" i="7"/>
  <c r="E72" i="7" s="1"/>
  <c r="M51" i="7"/>
  <c r="M72" i="7" s="1"/>
  <c r="I52" i="7"/>
  <c r="I73" i="7" s="1"/>
  <c r="E53" i="7"/>
  <c r="E74" i="7" s="1"/>
  <c r="M53" i="7"/>
  <c r="M74" i="7" s="1"/>
  <c r="I54" i="7"/>
  <c r="I75" i="7" s="1"/>
  <c r="E55" i="7"/>
  <c r="E76" i="7" s="1"/>
  <c r="M55" i="7"/>
  <c r="M76" i="7" s="1"/>
  <c r="I56" i="7"/>
  <c r="I77" i="7" s="1"/>
  <c r="E57" i="7"/>
  <c r="E78" i="7" s="1"/>
  <c r="M57" i="7"/>
  <c r="M78" i="7" s="1"/>
  <c r="I58" i="7"/>
  <c r="I79" i="7" s="1"/>
  <c r="E59" i="7"/>
  <c r="E80" i="7" s="1"/>
  <c r="M59" i="7"/>
  <c r="M80" i="7" s="1"/>
  <c r="L60" i="7"/>
  <c r="L81" i="7" s="1"/>
  <c r="J61" i="7"/>
  <c r="J82" i="7" s="1"/>
  <c r="H62" i="7"/>
  <c r="H83" i="7" s="1"/>
  <c r="G8" i="8"/>
  <c r="K9" i="8"/>
  <c r="H17" i="8"/>
  <c r="D25" i="8"/>
  <c r="J37" i="9"/>
  <c r="I122" i="7" s="1"/>
  <c r="J43" i="8"/>
  <c r="F38" i="9"/>
  <c r="E123" i="7" s="1"/>
  <c r="F44" i="8"/>
  <c r="N44" i="8"/>
  <c r="N38" i="9"/>
  <c r="M123" i="7" s="1"/>
  <c r="J42" i="8"/>
  <c r="J36" i="9"/>
  <c r="I121" i="7" s="1"/>
  <c r="J45" i="9"/>
  <c r="J51" i="8"/>
  <c r="F46" i="9"/>
  <c r="F52" i="8"/>
  <c r="N52" i="8"/>
  <c r="N46" i="9"/>
  <c r="J50" i="8"/>
  <c r="J44" i="9"/>
  <c r="J53" i="9"/>
  <c r="J59" i="8"/>
  <c r="F54" i="9"/>
  <c r="F60" i="8"/>
  <c r="N54" i="9"/>
  <c r="N60" i="8"/>
  <c r="J58" i="8"/>
  <c r="J52" i="9"/>
  <c r="F21" i="7"/>
  <c r="F62" i="9" s="1"/>
  <c r="N21" i="7"/>
  <c r="N62" i="9" s="1"/>
  <c r="J22" i="7"/>
  <c r="F23" i="7"/>
  <c r="N23" i="7"/>
  <c r="J24" i="7"/>
  <c r="J14" i="9"/>
  <c r="J16" i="8"/>
  <c r="J22" i="9"/>
  <c r="J25" i="8"/>
  <c r="F26" i="8"/>
  <c r="F23" i="9"/>
  <c r="N26" i="8"/>
  <c r="N23" i="9"/>
  <c r="F42" i="7"/>
  <c r="N42" i="7"/>
  <c r="J43" i="7"/>
  <c r="F44" i="7"/>
  <c r="N44" i="7"/>
  <c r="J45" i="7"/>
  <c r="F51" i="7"/>
  <c r="F72" i="7" s="1"/>
  <c r="N51" i="7"/>
  <c r="N72" i="7" s="1"/>
  <c r="J52" i="7"/>
  <c r="J73" i="7" s="1"/>
  <c r="F53" i="7"/>
  <c r="F74" i="7" s="1"/>
  <c r="N53" i="7"/>
  <c r="N74" i="7" s="1"/>
  <c r="J54" i="7"/>
  <c r="J75" i="7" s="1"/>
  <c r="F55" i="7"/>
  <c r="F76" i="7" s="1"/>
  <c r="N55" i="7"/>
  <c r="N76" i="7" s="1"/>
  <c r="J56" i="7"/>
  <c r="J77" i="7" s="1"/>
  <c r="F57" i="7"/>
  <c r="F78" i="7" s="1"/>
  <c r="N57" i="7"/>
  <c r="N78" i="7" s="1"/>
  <c r="J58" i="7"/>
  <c r="J79" i="7" s="1"/>
  <c r="F59" i="7"/>
  <c r="F80" i="7" s="1"/>
  <c r="N59" i="7"/>
  <c r="N80" i="7" s="1"/>
  <c r="J62" i="7"/>
  <c r="J83" i="7" s="1"/>
  <c r="E124" i="7"/>
  <c r="H8" i="8"/>
  <c r="L9" i="8"/>
  <c r="C16" i="8"/>
  <c r="J17" i="8"/>
  <c r="F25" i="8"/>
  <c r="C37" i="9"/>
  <c r="C43" i="8"/>
  <c r="K37" i="9"/>
  <c r="K43" i="8"/>
  <c r="G38" i="9"/>
  <c r="F123" i="7" s="1"/>
  <c r="G44" i="8"/>
  <c r="C36" i="9"/>
  <c r="C42" i="8"/>
  <c r="K36" i="9"/>
  <c r="K42" i="8"/>
  <c r="C45" i="9"/>
  <c r="C51" i="8"/>
  <c r="K45" i="9"/>
  <c r="K51" i="8"/>
  <c r="G46" i="9"/>
  <c r="G52" i="8"/>
  <c r="C44" i="9"/>
  <c r="C50" i="8"/>
  <c r="K44" i="9"/>
  <c r="K50" i="8"/>
  <c r="C53" i="9"/>
  <c r="C59" i="8"/>
  <c r="K53" i="9"/>
  <c r="K59" i="8"/>
  <c r="G54" i="9"/>
  <c r="G60" i="8"/>
  <c r="C52" i="9"/>
  <c r="C58" i="8"/>
  <c r="K52" i="9"/>
  <c r="K58" i="8"/>
  <c r="G21" i="7"/>
  <c r="G62" i="9" s="1"/>
  <c r="C22" i="7"/>
  <c r="K22" i="7"/>
  <c r="G23" i="7"/>
  <c r="C24" i="7"/>
  <c r="K24" i="7"/>
  <c r="B122" i="7"/>
  <c r="J122" i="7"/>
  <c r="C7" i="9"/>
  <c r="B121" i="7" s="1"/>
  <c r="C8" i="8"/>
  <c r="K7" i="9"/>
  <c r="J121" i="7" s="1"/>
  <c r="K8" i="8"/>
  <c r="C15" i="9"/>
  <c r="C17" i="8"/>
  <c r="K15" i="9"/>
  <c r="K17" i="8"/>
  <c r="G16" i="9"/>
  <c r="G18" i="8"/>
  <c r="C22" i="9"/>
  <c r="C25" i="8"/>
  <c r="C60" i="7"/>
  <c r="C81" i="7" s="1"/>
  <c r="K22" i="9"/>
  <c r="K25" i="8"/>
  <c r="K60" i="7"/>
  <c r="K81" i="7" s="1"/>
  <c r="G23" i="9"/>
  <c r="G26" i="8"/>
  <c r="G61" i="7"/>
  <c r="G82" i="7" s="1"/>
  <c r="C21" i="9"/>
  <c r="C24" i="8"/>
  <c r="C62" i="7"/>
  <c r="C83" i="7" s="1"/>
  <c r="K21" i="9"/>
  <c r="K24" i="8"/>
  <c r="K62" i="7"/>
  <c r="K83" i="7" s="1"/>
  <c r="G42" i="7"/>
  <c r="C43" i="7"/>
  <c r="K43" i="7"/>
  <c r="G44" i="7"/>
  <c r="C45" i="7"/>
  <c r="K45" i="7"/>
  <c r="G51" i="7"/>
  <c r="G72" i="7" s="1"/>
  <c r="C52" i="7"/>
  <c r="C73" i="7" s="1"/>
  <c r="K52" i="7"/>
  <c r="K73" i="7" s="1"/>
  <c r="G53" i="7"/>
  <c r="G74" i="7" s="1"/>
  <c r="C54" i="7"/>
  <c r="C75" i="7" s="1"/>
  <c r="K54" i="7"/>
  <c r="K75" i="7" s="1"/>
  <c r="G55" i="7"/>
  <c r="G76" i="7" s="1"/>
  <c r="C56" i="7"/>
  <c r="C77" i="7" s="1"/>
  <c r="K56" i="7"/>
  <c r="K77" i="7" s="1"/>
  <c r="G57" i="7"/>
  <c r="G78" i="7" s="1"/>
  <c r="C58" i="7"/>
  <c r="C79" i="7" s="1"/>
  <c r="K58" i="7"/>
  <c r="K79" i="7" s="1"/>
  <c r="G59" i="7"/>
  <c r="G80" i="7" s="1"/>
  <c r="D60" i="7"/>
  <c r="D81" i="7" s="1"/>
  <c r="N60" i="7"/>
  <c r="N81" i="7" s="1"/>
  <c r="F124" i="7"/>
  <c r="J8" i="8"/>
  <c r="N9" i="8"/>
  <c r="D16" i="8"/>
  <c r="D18" i="8"/>
  <c r="L25" i="8"/>
  <c r="D37" i="9"/>
  <c r="C122" i="7" s="1"/>
  <c r="D43" i="8"/>
  <c r="L37" i="9"/>
  <c r="K122" i="7" s="1"/>
  <c r="L43" i="8"/>
  <c r="H38" i="9"/>
  <c r="G123" i="7" s="1"/>
  <c r="H44" i="8"/>
  <c r="D36" i="9"/>
  <c r="D42" i="8"/>
  <c r="L36" i="9"/>
  <c r="L42" i="8"/>
  <c r="D45" i="9"/>
  <c r="D51" i="8"/>
  <c r="L45" i="9"/>
  <c r="L51" i="8"/>
  <c r="H46" i="9"/>
  <c r="H52" i="8"/>
  <c r="D44" i="9"/>
  <c r="D50" i="8"/>
  <c r="L44" i="9"/>
  <c r="L50" i="8"/>
  <c r="D53" i="9"/>
  <c r="D59" i="8"/>
  <c r="L53" i="9"/>
  <c r="L59" i="8"/>
  <c r="H54" i="9"/>
  <c r="H60" i="8"/>
  <c r="D52" i="9"/>
  <c r="D58" i="8"/>
  <c r="L52" i="9"/>
  <c r="L58" i="8"/>
  <c r="H21" i="7"/>
  <c r="H62" i="9" s="1"/>
  <c r="D22" i="7"/>
  <c r="L22" i="7"/>
  <c r="H23" i="7"/>
  <c r="D24" i="7"/>
  <c r="L24" i="7"/>
  <c r="D7" i="9"/>
  <c r="C121" i="7" s="1"/>
  <c r="D8" i="8"/>
  <c r="L7" i="9"/>
  <c r="K121" i="7" s="1"/>
  <c r="L8" i="8"/>
  <c r="D15" i="9"/>
  <c r="D17" i="8"/>
  <c r="L15" i="9"/>
  <c r="L17" i="8"/>
  <c r="H16" i="9"/>
  <c r="H18" i="8"/>
  <c r="D21" i="9"/>
  <c r="D24" i="8"/>
  <c r="L21" i="9"/>
  <c r="L24" i="8"/>
  <c r="H42" i="7"/>
  <c r="D43" i="7"/>
  <c r="L43" i="7"/>
  <c r="H44" i="7"/>
  <c r="D45" i="7"/>
  <c r="L45" i="7"/>
  <c r="H51" i="7"/>
  <c r="H72" i="7" s="1"/>
  <c r="D52" i="7"/>
  <c r="D73" i="7" s="1"/>
  <c r="L52" i="7"/>
  <c r="L73" i="7" s="1"/>
  <c r="H53" i="7"/>
  <c r="H74" i="7" s="1"/>
  <c r="D54" i="7"/>
  <c r="D75" i="7" s="1"/>
  <c r="L54" i="7"/>
  <c r="L75" i="7" s="1"/>
  <c r="H55" i="7"/>
  <c r="H76" i="7" s="1"/>
  <c r="D56" i="7"/>
  <c r="D77" i="7" s="1"/>
  <c r="L56" i="7"/>
  <c r="L77" i="7" s="1"/>
  <c r="H57" i="7"/>
  <c r="H78" i="7" s="1"/>
  <c r="D58" i="7"/>
  <c r="D79" i="7" s="1"/>
  <c r="L58" i="7"/>
  <c r="L79" i="7" s="1"/>
  <c r="H59" i="7"/>
  <c r="H80" i="7" s="1"/>
  <c r="N61" i="7"/>
  <c r="N82" i="7" s="1"/>
  <c r="G124" i="7"/>
  <c r="N8" i="8"/>
  <c r="F10" i="8"/>
  <c r="F16" i="8"/>
  <c r="F18" i="8"/>
  <c r="N25" i="8"/>
  <c r="I40" i="9"/>
  <c r="H124" i="7"/>
  <c r="E37" i="9"/>
  <c r="E43" i="8"/>
  <c r="M37" i="9"/>
  <c r="M43" i="8"/>
  <c r="I38" i="9"/>
  <c r="I44" i="8"/>
  <c r="E36" i="9"/>
  <c r="E40" i="9" s="1"/>
  <c r="E42" i="8"/>
  <c r="M36" i="9"/>
  <c r="M40" i="9" s="1"/>
  <c r="M42" i="8"/>
  <c r="I48" i="9"/>
  <c r="E45" i="9"/>
  <c r="E51" i="8"/>
  <c r="M45" i="9"/>
  <c r="M51" i="8"/>
  <c r="I46" i="9"/>
  <c r="I52" i="8"/>
  <c r="E44" i="9"/>
  <c r="E48" i="9" s="1"/>
  <c r="E50" i="8"/>
  <c r="M44" i="9"/>
  <c r="M48" i="9" s="1"/>
  <c r="M50" i="8"/>
  <c r="I56" i="9"/>
  <c r="E53" i="9"/>
  <c r="E59" i="8"/>
  <c r="M53" i="9"/>
  <c r="M59" i="8"/>
  <c r="I54" i="9"/>
  <c r="I60" i="8"/>
  <c r="E52" i="9"/>
  <c r="E56" i="9" s="1"/>
  <c r="E58" i="8"/>
  <c r="M52" i="9"/>
  <c r="M56" i="9" s="1"/>
  <c r="M58" i="8"/>
  <c r="I21" i="7"/>
  <c r="I62" i="9" s="1"/>
  <c r="E22" i="7"/>
  <c r="M22" i="7"/>
  <c r="I23" i="7"/>
  <c r="E24" i="7"/>
  <c r="M24" i="7"/>
  <c r="I11" i="9"/>
  <c r="H125" i="7" s="1"/>
  <c r="E8" i="9"/>
  <c r="D122" i="7" s="1"/>
  <c r="E9" i="8"/>
  <c r="M8" i="9"/>
  <c r="L122" i="7" s="1"/>
  <c r="M9" i="8"/>
  <c r="I9" i="9"/>
  <c r="H123" i="7" s="1"/>
  <c r="I10" i="8"/>
  <c r="E7" i="9"/>
  <c r="D121" i="7" s="1"/>
  <c r="E8" i="8"/>
  <c r="M7" i="9"/>
  <c r="L121" i="7" s="1"/>
  <c r="M8" i="8"/>
  <c r="I18" i="9"/>
  <c r="E15" i="9"/>
  <c r="E17" i="8"/>
  <c r="M15" i="9"/>
  <c r="M17" i="8"/>
  <c r="I16" i="9"/>
  <c r="I18" i="8"/>
  <c r="E14" i="9"/>
  <c r="E18" i="9" s="1"/>
  <c r="E16" i="8"/>
  <c r="M14" i="9"/>
  <c r="M18" i="9" s="1"/>
  <c r="M16" i="8"/>
  <c r="I25" i="9"/>
  <c r="E22" i="9"/>
  <c r="E25" i="8"/>
  <c r="M22" i="9"/>
  <c r="M25" i="8"/>
  <c r="I23" i="9"/>
  <c r="I26" i="8"/>
  <c r="E21" i="9"/>
  <c r="E25" i="9" s="1"/>
  <c r="E24" i="8"/>
  <c r="M21" i="9"/>
  <c r="M25" i="9" s="1"/>
  <c r="M24" i="8"/>
  <c r="I42" i="7"/>
  <c r="E43" i="7"/>
  <c r="M43" i="7"/>
  <c r="I44" i="7"/>
  <c r="E45" i="7"/>
  <c r="M45" i="7"/>
  <c r="I51" i="7"/>
  <c r="I72" i="7" s="1"/>
  <c r="E52" i="7"/>
  <c r="E73" i="7" s="1"/>
  <c r="M52" i="7"/>
  <c r="M73" i="7" s="1"/>
  <c r="I53" i="7"/>
  <c r="I74" i="7" s="1"/>
  <c r="E54" i="7"/>
  <c r="E75" i="7" s="1"/>
  <c r="M54" i="7"/>
  <c r="M75" i="7" s="1"/>
  <c r="I55" i="7"/>
  <c r="I76" i="7" s="1"/>
  <c r="E56" i="7"/>
  <c r="E77" i="7" s="1"/>
  <c r="M56" i="7"/>
  <c r="M77" i="7" s="1"/>
  <c r="I57" i="7"/>
  <c r="I78" i="7" s="1"/>
  <c r="E58" i="7"/>
  <c r="E79" i="7" s="1"/>
  <c r="M58" i="7"/>
  <c r="M79" i="7" s="1"/>
  <c r="I59" i="7"/>
  <c r="I80" i="7" s="1"/>
  <c r="F60" i="7"/>
  <c r="F81" i="7" s="1"/>
  <c r="D62" i="7"/>
  <c r="D83" i="7" s="1"/>
  <c r="C9" i="8"/>
  <c r="G10" i="8"/>
  <c r="K16" i="8"/>
  <c r="L18" i="8"/>
  <c r="H26" i="8"/>
  <c r="J40" i="9"/>
  <c r="I125" i="7" s="1"/>
  <c r="F37" i="9"/>
  <c r="E122" i="7" s="1"/>
  <c r="F43" i="8"/>
  <c r="N37" i="9"/>
  <c r="M122" i="7" s="1"/>
  <c r="N43" i="8"/>
  <c r="J44" i="8"/>
  <c r="J38" i="9"/>
  <c r="I123" i="7" s="1"/>
  <c r="F42" i="8"/>
  <c r="F36" i="9"/>
  <c r="F40" i="9" s="1"/>
  <c r="E125" i="7" s="1"/>
  <c r="N42" i="8"/>
  <c r="N36" i="9"/>
  <c r="M121" i="7" s="1"/>
  <c r="J48" i="9"/>
  <c r="F45" i="9"/>
  <c r="F51" i="8"/>
  <c r="N45" i="9"/>
  <c r="N51" i="8"/>
  <c r="J46" i="9"/>
  <c r="J52" i="8"/>
  <c r="F50" i="8"/>
  <c r="F44" i="9"/>
  <c r="F48" i="9" s="1"/>
  <c r="N50" i="8"/>
  <c r="N44" i="9"/>
  <c r="N48" i="9" s="1"/>
  <c r="J56" i="9"/>
  <c r="F53" i="9"/>
  <c r="F59" i="8"/>
  <c r="N53" i="9"/>
  <c r="N59" i="8"/>
  <c r="J54" i="9"/>
  <c r="J60" i="8"/>
  <c r="F52" i="9"/>
  <c r="F56" i="9" s="1"/>
  <c r="F58" i="8"/>
  <c r="N58" i="8"/>
  <c r="N52" i="9"/>
  <c r="N56" i="9" s="1"/>
  <c r="J21" i="7"/>
  <c r="J62" i="9" s="1"/>
  <c r="F22" i="7"/>
  <c r="N22" i="7"/>
  <c r="J23" i="7"/>
  <c r="F24" i="7"/>
  <c r="N24" i="7"/>
  <c r="J18" i="9"/>
  <c r="F15" i="9"/>
  <c r="F17" i="8"/>
  <c r="N17" i="8"/>
  <c r="N15" i="9"/>
  <c r="J18" i="8"/>
  <c r="J16" i="9"/>
  <c r="F24" i="8"/>
  <c r="F21" i="9"/>
  <c r="F25" i="9" s="1"/>
  <c r="N21" i="9"/>
  <c r="N25" i="9" s="1"/>
  <c r="N24" i="8"/>
  <c r="J42" i="7"/>
  <c r="F43" i="7"/>
  <c r="N43" i="7"/>
  <c r="J44" i="7"/>
  <c r="F45" i="7"/>
  <c r="N45" i="7"/>
  <c r="J51" i="7"/>
  <c r="J72" i="7" s="1"/>
  <c r="F52" i="7"/>
  <c r="F73" i="7" s="1"/>
  <c r="N52" i="7"/>
  <c r="N73" i="7" s="1"/>
  <c r="J53" i="7"/>
  <c r="J74" i="7" s="1"/>
  <c r="F54" i="7"/>
  <c r="F75" i="7" s="1"/>
  <c r="N54" i="7"/>
  <c r="N75" i="7" s="1"/>
  <c r="J55" i="7"/>
  <c r="J76" i="7" s="1"/>
  <c r="F56" i="7"/>
  <c r="F77" i="7" s="1"/>
  <c r="N56" i="7"/>
  <c r="N77" i="7" s="1"/>
  <c r="J57" i="7"/>
  <c r="J78" i="7" s="1"/>
  <c r="F58" i="7"/>
  <c r="F79" i="7" s="1"/>
  <c r="N58" i="7"/>
  <c r="N79" i="7" s="1"/>
  <c r="J59" i="7"/>
  <c r="J80" i="7" s="1"/>
  <c r="F61" i="7"/>
  <c r="F82" i="7" s="1"/>
  <c r="E62" i="7"/>
  <c r="E83" i="7" s="1"/>
  <c r="D9" i="8"/>
  <c r="H10" i="8"/>
  <c r="L16" i="8"/>
  <c r="N18" i="8"/>
  <c r="J26" i="8"/>
  <c r="C40" i="9"/>
  <c r="B124" i="7"/>
  <c r="K40" i="9"/>
  <c r="J124" i="7"/>
  <c r="G37" i="9"/>
  <c r="G43" i="8"/>
  <c r="C38" i="9"/>
  <c r="C44" i="8"/>
  <c r="K38" i="9"/>
  <c r="K44" i="8"/>
  <c r="G36" i="9"/>
  <c r="G40" i="9" s="1"/>
  <c r="F125" i="7" s="1"/>
  <c r="G42" i="8"/>
  <c r="C48" i="9"/>
  <c r="K48" i="9"/>
  <c r="G45" i="9"/>
  <c r="G51" i="8"/>
  <c r="C46" i="9"/>
  <c r="C52" i="8"/>
  <c r="K46" i="9"/>
  <c r="K52" i="8"/>
  <c r="G44" i="9"/>
  <c r="G48" i="9" s="1"/>
  <c r="G50" i="8"/>
  <c r="C56" i="9"/>
  <c r="K56" i="9"/>
  <c r="G53" i="9"/>
  <c r="G59" i="8"/>
  <c r="C54" i="9"/>
  <c r="C60" i="8"/>
  <c r="K54" i="9"/>
  <c r="K60" i="8"/>
  <c r="G52" i="9"/>
  <c r="G56" i="9" s="1"/>
  <c r="G58" i="8"/>
  <c r="C21" i="7"/>
  <c r="C62" i="9" s="1"/>
  <c r="K21" i="7"/>
  <c r="K62" i="9" s="1"/>
  <c r="G22" i="7"/>
  <c r="C23" i="7"/>
  <c r="K23" i="7"/>
  <c r="G24" i="7"/>
  <c r="C11" i="9"/>
  <c r="B125" i="7" s="1"/>
  <c r="K11" i="9"/>
  <c r="J125" i="7" s="1"/>
  <c r="G8" i="9"/>
  <c r="G9" i="8"/>
  <c r="C9" i="9"/>
  <c r="B123" i="7" s="1"/>
  <c r="C10" i="8"/>
  <c r="K9" i="9"/>
  <c r="J123" i="7" s="1"/>
  <c r="K10" i="8"/>
  <c r="F121" i="7"/>
  <c r="C16" i="9"/>
  <c r="C18" i="8"/>
  <c r="K16" i="9"/>
  <c r="K18" i="8"/>
  <c r="G14" i="9"/>
  <c r="G18" i="9" s="1"/>
  <c r="G16" i="8"/>
  <c r="C25" i="9"/>
  <c r="K25" i="9"/>
  <c r="G22" i="9"/>
  <c r="G25" i="8"/>
  <c r="C23" i="9"/>
  <c r="C26" i="8"/>
  <c r="K23" i="9"/>
  <c r="K26" i="8"/>
  <c r="G21" i="9"/>
  <c r="G25" i="9" s="1"/>
  <c r="G24" i="8"/>
  <c r="C42" i="7"/>
  <c r="K42" i="7"/>
  <c r="G43" i="7"/>
  <c r="C44" i="7"/>
  <c r="K44" i="7"/>
  <c r="G45" i="7"/>
  <c r="C51" i="7"/>
  <c r="C72" i="7" s="1"/>
  <c r="K51" i="7"/>
  <c r="K72" i="7" s="1"/>
  <c r="G52" i="7"/>
  <c r="G73" i="7" s="1"/>
  <c r="C53" i="7"/>
  <c r="C74" i="7" s="1"/>
  <c r="K53" i="7"/>
  <c r="K74" i="7" s="1"/>
  <c r="G54" i="7"/>
  <c r="G75" i="7" s="1"/>
  <c r="C55" i="7"/>
  <c r="C76" i="7" s="1"/>
  <c r="K55" i="7"/>
  <c r="K76" i="7" s="1"/>
  <c r="G56" i="7"/>
  <c r="G77" i="7" s="1"/>
  <c r="C57" i="7"/>
  <c r="C78" i="7" s="1"/>
  <c r="K57" i="7"/>
  <c r="K78" i="7" s="1"/>
  <c r="G58" i="7"/>
  <c r="G79" i="7" s="1"/>
  <c r="C59" i="7"/>
  <c r="C80" i="7" s="1"/>
  <c r="K59" i="7"/>
  <c r="K80" i="7" s="1"/>
  <c r="H61" i="7"/>
  <c r="H82" i="7" s="1"/>
  <c r="F62" i="7"/>
  <c r="F83" i="7" s="1"/>
  <c r="M124" i="7"/>
  <c r="F9" i="8"/>
  <c r="J10" i="8"/>
  <c r="N16" i="8"/>
  <c r="H24" i="8"/>
  <c r="C28" i="8"/>
  <c r="D40" i="9"/>
  <c r="L40" i="9"/>
  <c r="H37" i="9"/>
  <c r="H43" i="8"/>
  <c r="D38" i="9"/>
  <c r="D44" i="8"/>
  <c r="L38" i="9"/>
  <c r="L44" i="8"/>
  <c r="H36" i="9"/>
  <c r="G121" i="7" s="1"/>
  <c r="H42" i="8"/>
  <c r="D48" i="9"/>
  <c r="L48" i="9"/>
  <c r="H45" i="9"/>
  <c r="H51" i="8"/>
  <c r="D46" i="9"/>
  <c r="D52" i="8"/>
  <c r="L46" i="9"/>
  <c r="L52" i="8"/>
  <c r="H44" i="9"/>
  <c r="H48" i="9" s="1"/>
  <c r="H50" i="8"/>
  <c r="D56" i="9"/>
  <c r="L56" i="9"/>
  <c r="H53" i="9"/>
  <c r="H59" i="8"/>
  <c r="D54" i="9"/>
  <c r="D60" i="8"/>
  <c r="L54" i="9"/>
  <c r="L60" i="8"/>
  <c r="H52" i="9"/>
  <c r="H56" i="9" s="1"/>
  <c r="H58" i="8"/>
  <c r="D21" i="7"/>
  <c r="D62" i="9" s="1"/>
  <c r="L21" i="7"/>
  <c r="L62" i="9" s="1"/>
  <c r="H22" i="7"/>
  <c r="D23" i="7"/>
  <c r="L23" i="7"/>
  <c r="H24" i="7"/>
  <c r="D11" i="9"/>
  <c r="L11" i="9"/>
  <c r="H8" i="9"/>
  <c r="H9" i="8"/>
  <c r="D9" i="9"/>
  <c r="C123" i="7" s="1"/>
  <c r="D10" i="8"/>
  <c r="L9" i="9"/>
  <c r="K123" i="7" s="1"/>
  <c r="L10" i="8"/>
  <c r="H14" i="9"/>
  <c r="H18" i="9" s="1"/>
  <c r="H16" i="8"/>
  <c r="D25" i="9"/>
  <c r="L25" i="9"/>
  <c r="H22" i="9"/>
  <c r="H25" i="8"/>
  <c r="D23" i="9"/>
  <c r="D26" i="8"/>
  <c r="L23" i="9"/>
  <c r="L26" i="8"/>
  <c r="D42" i="7"/>
  <c r="L42" i="7"/>
  <c r="H43" i="7"/>
  <c r="D44" i="7"/>
  <c r="L44" i="7"/>
  <c r="H45" i="7"/>
  <c r="D51" i="7"/>
  <c r="D72" i="7" s="1"/>
  <c r="L51" i="7"/>
  <c r="L72" i="7" s="1"/>
  <c r="H52" i="7"/>
  <c r="H73" i="7" s="1"/>
  <c r="D53" i="7"/>
  <c r="D74" i="7" s="1"/>
  <c r="L53" i="7"/>
  <c r="L74" i="7" s="1"/>
  <c r="H54" i="7"/>
  <c r="H75" i="7" s="1"/>
  <c r="D55" i="7"/>
  <c r="D76" i="7" s="1"/>
  <c r="L55" i="7"/>
  <c r="L76" i="7" s="1"/>
  <c r="H56" i="7"/>
  <c r="H77" i="7" s="1"/>
  <c r="D57" i="7"/>
  <c r="D78" i="7" s="1"/>
  <c r="L57" i="7"/>
  <c r="L78" i="7" s="1"/>
  <c r="H58" i="7"/>
  <c r="H79" i="7" s="1"/>
  <c r="D59" i="7"/>
  <c r="D80" i="7" s="1"/>
  <c r="L59" i="7"/>
  <c r="L80" i="7" s="1"/>
  <c r="J60" i="7"/>
  <c r="J81" i="7" s="1"/>
  <c r="I61" i="7"/>
  <c r="I82" i="7" s="1"/>
  <c r="G62" i="7"/>
  <c r="G83" i="7" s="1"/>
  <c r="F8" i="8"/>
  <c r="J9" i="8"/>
  <c r="N10" i="8"/>
  <c r="G17" i="8"/>
  <c r="J24" i="8"/>
  <c r="Q16" i="6" l="1"/>
  <c r="Q15" i="6"/>
  <c r="I169" i="5"/>
  <c r="R209" i="5"/>
  <c r="R194" i="5"/>
  <c r="G172" i="5"/>
  <c r="R187" i="5"/>
  <c r="R188" i="5"/>
  <c r="O203" i="5"/>
  <c r="R196" i="5"/>
  <c r="R215" i="5"/>
  <c r="Q171" i="5"/>
  <c r="S44" i="5"/>
  <c r="S52" i="5"/>
  <c r="R197" i="5"/>
  <c r="R212" i="5"/>
  <c r="R200" i="5"/>
  <c r="H60" i="5"/>
  <c r="S33" i="5"/>
  <c r="R211" i="5"/>
  <c r="S22" i="5"/>
  <c r="J60" i="5"/>
  <c r="K166" i="5"/>
  <c r="L60" i="5"/>
  <c r="H166" i="5"/>
  <c r="H113" i="5"/>
  <c r="H175" i="5"/>
  <c r="N203" i="5"/>
  <c r="G60" i="5"/>
  <c r="L113" i="5"/>
  <c r="Q189" i="5"/>
  <c r="S59" i="5"/>
  <c r="L166" i="5"/>
  <c r="M60" i="5"/>
  <c r="P166" i="5"/>
  <c r="P113" i="5"/>
  <c r="B228" i="5"/>
  <c r="Q167" i="5"/>
  <c r="R112" i="5"/>
  <c r="S56" i="5"/>
  <c r="R60" i="5"/>
  <c r="R185" i="5"/>
  <c r="R181" i="5"/>
  <c r="R186" i="5"/>
  <c r="J189" i="5"/>
  <c r="P175" i="5"/>
  <c r="J217" i="5"/>
  <c r="F203" i="5"/>
  <c r="L217" i="5"/>
  <c r="R183" i="5"/>
  <c r="R182" i="5"/>
  <c r="M166" i="5"/>
  <c r="M113" i="5"/>
  <c r="M175" i="5" s="1"/>
  <c r="O60" i="5"/>
  <c r="K203" i="5"/>
  <c r="G166" i="5"/>
  <c r="G113" i="5"/>
  <c r="R113" i="5" s="1"/>
  <c r="O171" i="5"/>
  <c r="M189" i="5"/>
  <c r="R172" i="5"/>
  <c r="B229" i="5"/>
  <c r="R184" i="5"/>
  <c r="O166" i="5"/>
  <c r="O113" i="5"/>
  <c r="O175" i="5" s="1"/>
  <c r="I166" i="5"/>
  <c r="I113" i="5"/>
  <c r="I175" i="5" s="1"/>
  <c r="S58" i="5"/>
  <c r="B227" i="5"/>
  <c r="O217" i="5"/>
  <c r="G189" i="5"/>
  <c r="R189" i="5" s="1"/>
  <c r="N166" i="5"/>
  <c r="N113" i="5"/>
  <c r="N175" i="5" s="1"/>
  <c r="I189" i="5"/>
  <c r="N60" i="5"/>
  <c r="Q166" i="5"/>
  <c r="Q113" i="5"/>
  <c r="J166" i="5"/>
  <c r="J113" i="5"/>
  <c r="J175" i="5" s="1"/>
  <c r="R180" i="5"/>
  <c r="K113" i="5"/>
  <c r="K175" i="5" s="1"/>
  <c r="G217" i="5"/>
  <c r="O189" i="5"/>
  <c r="H189" i="5"/>
  <c r="S51" i="5"/>
  <c r="R126" i="5"/>
  <c r="R110" i="5"/>
  <c r="F174" i="5"/>
  <c r="F166" i="5"/>
  <c r="R104" i="5"/>
  <c r="G168" i="5"/>
  <c r="R106" i="5"/>
  <c r="R168" i="5"/>
  <c r="R111" i="5"/>
  <c r="F173" i="5"/>
  <c r="R170" i="5"/>
  <c r="R152" i="5"/>
  <c r="K167" i="5"/>
  <c r="R108" i="5"/>
  <c r="R109" i="5"/>
  <c r="F171" i="5"/>
  <c r="R107" i="5"/>
  <c r="F169" i="5"/>
  <c r="R169" i="5" s="1"/>
  <c r="S53" i="5"/>
  <c r="R139" i="5"/>
  <c r="F167" i="5"/>
  <c r="R105" i="5"/>
  <c r="K171" i="5"/>
  <c r="L61" i="9"/>
  <c r="L68" i="8"/>
  <c r="D30" i="9"/>
  <c r="D34" i="8"/>
  <c r="D65" i="7"/>
  <c r="D86" i="7" s="1"/>
  <c r="H29" i="9"/>
  <c r="H64" i="7"/>
  <c r="H85" i="7" s="1"/>
  <c r="H33" i="8"/>
  <c r="L31" i="9"/>
  <c r="L63" i="7"/>
  <c r="L84" i="7" s="1"/>
  <c r="L63" i="9"/>
  <c r="C30" i="9"/>
  <c r="C34" i="8"/>
  <c r="C65" i="7"/>
  <c r="C86" i="7" s="1"/>
  <c r="G60" i="9"/>
  <c r="G67" i="8"/>
  <c r="F28" i="9"/>
  <c r="F32" i="8"/>
  <c r="F66" i="7"/>
  <c r="F87" i="7" s="1"/>
  <c r="N66" i="8"/>
  <c r="N59" i="9"/>
  <c r="I31" i="9"/>
  <c r="I63" i="7"/>
  <c r="I84" i="7" s="1"/>
  <c r="H30" i="9"/>
  <c r="H34" i="8"/>
  <c r="H65" i="7"/>
  <c r="H86" i="7" s="1"/>
  <c r="C28" i="9"/>
  <c r="C32" i="8"/>
  <c r="C66" i="7"/>
  <c r="C87" i="7" s="1"/>
  <c r="C60" i="9"/>
  <c r="C67" i="8"/>
  <c r="J32" i="8"/>
  <c r="J28" i="9"/>
  <c r="J66" i="7"/>
  <c r="J87" i="7" s="1"/>
  <c r="J59" i="9"/>
  <c r="J66" i="8"/>
  <c r="E11" i="9"/>
  <c r="D125" i="7" s="1"/>
  <c r="E121" i="7"/>
  <c r="D31" i="9"/>
  <c r="D63" i="7"/>
  <c r="D84" i="7" s="1"/>
  <c r="G122" i="7"/>
  <c r="D63" i="9"/>
  <c r="G29" i="9"/>
  <c r="G33" i="8"/>
  <c r="G64" i="7"/>
  <c r="G85" i="7" s="1"/>
  <c r="J34" i="8"/>
  <c r="J30" i="9"/>
  <c r="J65" i="7"/>
  <c r="J86" i="7" s="1"/>
  <c r="F59" i="9"/>
  <c r="F63" i="9" s="1"/>
  <c r="F66" i="8"/>
  <c r="L29" i="9"/>
  <c r="L33" i="8"/>
  <c r="L64" i="7"/>
  <c r="L85" i="7" s="1"/>
  <c r="H40" i="9"/>
  <c r="G125" i="7" s="1"/>
  <c r="G30" i="9"/>
  <c r="G34" i="8"/>
  <c r="G65" i="7"/>
  <c r="G86" i="7" s="1"/>
  <c r="I28" i="8"/>
  <c r="G28" i="8"/>
  <c r="N28" i="8"/>
  <c r="F28" i="8"/>
  <c r="M28" i="8"/>
  <c r="E28" i="8"/>
  <c r="L28" i="8"/>
  <c r="D28" i="8"/>
  <c r="K28" i="8"/>
  <c r="J28" i="8"/>
  <c r="H28" i="8"/>
  <c r="N30" i="9"/>
  <c r="N34" i="8"/>
  <c r="N65" i="7"/>
  <c r="N86" i="7" s="1"/>
  <c r="N61" i="9"/>
  <c r="N68" i="8"/>
  <c r="I28" i="9"/>
  <c r="I66" i="7"/>
  <c r="I87" i="7" s="1"/>
  <c r="I32" i="8"/>
  <c r="I59" i="9"/>
  <c r="I63" i="9" s="1"/>
  <c r="I66" i="8"/>
  <c r="G59" i="9"/>
  <c r="G63" i="9" s="1"/>
  <c r="G66" i="8"/>
  <c r="K61" i="9"/>
  <c r="K68" i="8"/>
  <c r="K125" i="7"/>
  <c r="K31" i="9"/>
  <c r="K63" i="7"/>
  <c r="K84" i="7" s="1"/>
  <c r="F122" i="7"/>
  <c r="N29" i="9"/>
  <c r="N33" i="8"/>
  <c r="N64" i="7"/>
  <c r="N85" i="7" s="1"/>
  <c r="J61" i="9"/>
  <c r="J68" i="8"/>
  <c r="M59" i="9"/>
  <c r="M66" i="8"/>
  <c r="D29" i="9"/>
  <c r="D33" i="8"/>
  <c r="D64" i="7"/>
  <c r="D85" i="7" s="1"/>
  <c r="K29" i="9"/>
  <c r="K33" i="8"/>
  <c r="K64" i="7"/>
  <c r="K85" i="7" s="1"/>
  <c r="I46" i="8"/>
  <c r="H46" i="8"/>
  <c r="G46" i="8"/>
  <c r="M46" i="8"/>
  <c r="E46" i="8"/>
  <c r="L46" i="8"/>
  <c r="D46" i="8"/>
  <c r="K46" i="8"/>
  <c r="C46" i="8"/>
  <c r="N46" i="8"/>
  <c r="J46" i="8"/>
  <c r="F46" i="8"/>
  <c r="F30" i="9"/>
  <c r="F34" i="8"/>
  <c r="F65" i="7"/>
  <c r="F86" i="7" s="1"/>
  <c r="F61" i="9"/>
  <c r="F68" i="8"/>
  <c r="N40" i="9"/>
  <c r="M125" i="7" s="1"/>
  <c r="M30" i="9"/>
  <c r="M34" i="8"/>
  <c r="M65" i="7"/>
  <c r="M86" i="7" s="1"/>
  <c r="L123" i="7"/>
  <c r="M61" i="9"/>
  <c r="M68" i="8"/>
  <c r="G28" i="9"/>
  <c r="G32" i="8"/>
  <c r="G66" i="7"/>
  <c r="G87" i="7" s="1"/>
  <c r="C125" i="7"/>
  <c r="C31" i="9"/>
  <c r="C32" i="9" s="1"/>
  <c r="C63" i="7"/>
  <c r="C84" i="7" s="1"/>
  <c r="F29" i="9"/>
  <c r="F33" i="8"/>
  <c r="F64" i="7"/>
  <c r="F85" i="7" s="1"/>
  <c r="N60" i="9"/>
  <c r="N67" i="8"/>
  <c r="M28" i="9"/>
  <c r="M32" i="8"/>
  <c r="M66" i="7"/>
  <c r="M87" i="7" s="1"/>
  <c r="E59" i="9"/>
  <c r="E66" i="8"/>
  <c r="H31" i="9"/>
  <c r="H32" i="9" s="1"/>
  <c r="H63" i="7"/>
  <c r="H84" i="7" s="1"/>
  <c r="L59" i="9"/>
  <c r="L66" i="8"/>
  <c r="C29" i="9"/>
  <c r="C33" i="8"/>
  <c r="C64" i="7"/>
  <c r="C85" i="7" s="1"/>
  <c r="J29" i="9"/>
  <c r="J64" i="7"/>
  <c r="J85" i="7" s="1"/>
  <c r="J33" i="8"/>
  <c r="J60" i="9"/>
  <c r="J67" i="8"/>
  <c r="E30" i="9"/>
  <c r="E34" i="8"/>
  <c r="E65" i="7"/>
  <c r="E86" i="7" s="1"/>
  <c r="E61" i="9"/>
  <c r="E68" i="8"/>
  <c r="L30" i="9"/>
  <c r="L34" i="8"/>
  <c r="L65" i="7"/>
  <c r="L86" i="7" s="1"/>
  <c r="D61" i="9"/>
  <c r="D68" i="8"/>
  <c r="H28" i="9"/>
  <c r="H32" i="8"/>
  <c r="H66" i="7"/>
  <c r="H87" i="7" s="1"/>
  <c r="H59" i="9"/>
  <c r="H63" i="9" s="1"/>
  <c r="H66" i="8"/>
  <c r="J31" i="9"/>
  <c r="J32" i="9" s="1"/>
  <c r="J63" i="7"/>
  <c r="J84" i="7" s="1"/>
  <c r="F60" i="9"/>
  <c r="F67" i="8"/>
  <c r="E28" i="9"/>
  <c r="E32" i="8"/>
  <c r="E66" i="7"/>
  <c r="E87" i="7" s="1"/>
  <c r="I61" i="9"/>
  <c r="I68" i="8"/>
  <c r="D59" i="9"/>
  <c r="D66" i="8"/>
  <c r="G31" i="9"/>
  <c r="G63" i="7"/>
  <c r="G84" i="7" s="1"/>
  <c r="K59" i="9"/>
  <c r="K63" i="9" s="1"/>
  <c r="K66" i="8"/>
  <c r="I62" i="8"/>
  <c r="H62" i="8"/>
  <c r="G62" i="8"/>
  <c r="M62" i="8"/>
  <c r="E62" i="8"/>
  <c r="L62" i="8"/>
  <c r="D62" i="8"/>
  <c r="K62" i="8"/>
  <c r="C62" i="8"/>
  <c r="N62" i="8"/>
  <c r="J62" i="8"/>
  <c r="F62" i="8"/>
  <c r="N31" i="9"/>
  <c r="N63" i="7"/>
  <c r="N84" i="7" s="1"/>
  <c r="N63" i="9"/>
  <c r="I29" i="9"/>
  <c r="I33" i="8"/>
  <c r="I64" i="7"/>
  <c r="I85" i="7" s="1"/>
  <c r="I60" i="9"/>
  <c r="I67" i="8"/>
  <c r="J63" i="9"/>
  <c r="I30" i="9"/>
  <c r="I34" i="8"/>
  <c r="I65" i="7"/>
  <c r="I86" i="7" s="1"/>
  <c r="M60" i="9"/>
  <c r="M67" i="8"/>
  <c r="H61" i="9"/>
  <c r="H68" i="8"/>
  <c r="C59" i="9"/>
  <c r="C63" i="9" s="1"/>
  <c r="C66" i="8"/>
  <c r="M20" i="8"/>
  <c r="E20" i="8"/>
  <c r="K20" i="8"/>
  <c r="C20" i="8"/>
  <c r="J20" i="8"/>
  <c r="I20" i="8"/>
  <c r="H20" i="8"/>
  <c r="G20" i="8"/>
  <c r="N20" i="8"/>
  <c r="L20" i="8"/>
  <c r="F20" i="8"/>
  <c r="D20" i="8"/>
  <c r="F31" i="9"/>
  <c r="F32" i="9" s="1"/>
  <c r="F63" i="7"/>
  <c r="F84" i="7" s="1"/>
  <c r="M31" i="9"/>
  <c r="M63" i="7"/>
  <c r="M84" i="7" s="1"/>
  <c r="M63" i="9"/>
  <c r="M29" i="9"/>
  <c r="M33" i="8"/>
  <c r="M64" i="7"/>
  <c r="M85" i="7" s="1"/>
  <c r="E60" i="9"/>
  <c r="E67" i="8"/>
  <c r="L28" i="9"/>
  <c r="L32" i="8"/>
  <c r="L66" i="7"/>
  <c r="L87" i="7" s="1"/>
  <c r="L60" i="9"/>
  <c r="L67" i="8"/>
  <c r="I12" i="8"/>
  <c r="M12" i="8"/>
  <c r="E12" i="8"/>
  <c r="L12" i="8"/>
  <c r="D12" i="8"/>
  <c r="K12" i="8"/>
  <c r="C12" i="8"/>
  <c r="J12" i="8"/>
  <c r="H12" i="8"/>
  <c r="G12" i="8"/>
  <c r="F12" i="8"/>
  <c r="N12" i="8"/>
  <c r="G61" i="9"/>
  <c r="G68" i="8"/>
  <c r="E31" i="9"/>
  <c r="E32" i="9" s="1"/>
  <c r="E63" i="7"/>
  <c r="E84" i="7" s="1"/>
  <c r="E63" i="9"/>
  <c r="H60" i="9"/>
  <c r="H67" i="8"/>
  <c r="K30" i="9"/>
  <c r="K34" i="8"/>
  <c r="K65" i="7"/>
  <c r="K86" i="7" s="1"/>
  <c r="C61" i="9"/>
  <c r="C68" i="8"/>
  <c r="N28" i="9"/>
  <c r="N32" i="8"/>
  <c r="N66" i="7"/>
  <c r="N87" i="7" s="1"/>
  <c r="E29" i="9"/>
  <c r="E33" i="8"/>
  <c r="E64" i="7"/>
  <c r="E85" i="7" s="1"/>
  <c r="D28" i="9"/>
  <c r="D32" i="8"/>
  <c r="D66" i="7"/>
  <c r="D87" i="7" s="1"/>
  <c r="D60" i="9"/>
  <c r="D67" i="8"/>
  <c r="K28" i="9"/>
  <c r="K32" i="8"/>
  <c r="K66" i="7"/>
  <c r="K87" i="7" s="1"/>
  <c r="K60" i="9"/>
  <c r="K67" i="8"/>
  <c r="M54" i="8"/>
  <c r="E54" i="8"/>
  <c r="L54" i="8"/>
  <c r="D54" i="8"/>
  <c r="K54" i="8"/>
  <c r="C54" i="8"/>
  <c r="I54" i="8"/>
  <c r="H54" i="8"/>
  <c r="G54" i="8"/>
  <c r="N54" i="8"/>
  <c r="J54" i="8"/>
  <c r="F54" i="8"/>
  <c r="M11" i="9"/>
  <c r="L125" i="7" s="1"/>
  <c r="L175" i="5" l="1"/>
  <c r="Q175" i="5"/>
  <c r="R217" i="5"/>
  <c r="R203" i="5"/>
  <c r="R167" i="5"/>
  <c r="R171" i="5"/>
  <c r="G175" i="5"/>
  <c r="R166" i="5"/>
  <c r="S60" i="5"/>
  <c r="F175" i="5"/>
  <c r="M32" i="9"/>
  <c r="M72" i="8"/>
  <c r="E72" i="8"/>
  <c r="L72" i="8"/>
  <c r="D72" i="8"/>
  <c r="K72" i="8"/>
  <c r="C72" i="8"/>
  <c r="I72" i="8"/>
  <c r="H72" i="8"/>
  <c r="G72" i="8"/>
  <c r="N72" i="8"/>
  <c r="J72" i="8"/>
  <c r="F72" i="8"/>
  <c r="K32" i="9"/>
  <c r="N32" i="9"/>
  <c r="G32" i="9"/>
  <c r="I32" i="9"/>
  <c r="D32" i="9"/>
  <c r="L38" i="8"/>
  <c r="N38" i="8"/>
  <c r="E38" i="8"/>
  <c r="M38" i="8"/>
  <c r="D38" i="8"/>
  <c r="K38" i="8"/>
  <c r="C38" i="8"/>
  <c r="J38" i="8"/>
  <c r="I38" i="8"/>
  <c r="H38" i="8"/>
  <c r="G38" i="8"/>
  <c r="F38" i="8"/>
  <c r="L32" i="9"/>
</calcChain>
</file>

<file path=xl/sharedStrings.xml><?xml version="1.0" encoding="utf-8"?>
<sst xmlns="http://schemas.openxmlformats.org/spreadsheetml/2006/main" count="9984" uniqueCount="270">
  <si>
    <t>Definitions</t>
  </si>
  <si>
    <t>In the table below, we've listed what information all the columns contain so you will be aware of how to use this information in your analysis.</t>
  </si>
  <si>
    <t>Account Type</t>
  </si>
  <si>
    <r>
      <t xml:space="preserve">This column provides information on whether the dataset is referencing </t>
    </r>
    <r>
      <rPr>
        <b/>
        <sz val="10"/>
        <color theme="1"/>
        <rFont val="Arial"/>
      </rPr>
      <t>Financial Actuals, Financial Budgets, Water Production Actuals or Water Production Budget.</t>
    </r>
  </si>
  <si>
    <t>Value Drivers</t>
  </si>
  <si>
    <t>For the exercises in 5.4, 5.6 and 5.8 - you will need to create Value Driver Trees. This Column let's you know whether the Value Driver belongs to Revenue or Expenses so you are aware of which cost centres / profit centres you need to pay attention towards.</t>
  </si>
  <si>
    <t>Unit</t>
  </si>
  <si>
    <t>In the Southern Water Corp. Case Study, there are 3 Units. These are Kootha, Surjek or Jutik. The Unit column indicates, for that row of data, which Unit it applies towards.</t>
  </si>
  <si>
    <t>Month</t>
  </si>
  <si>
    <t>This represents the month that data was calculated for.</t>
  </si>
  <si>
    <t>Month (Number)</t>
  </si>
  <si>
    <t>This represents the month in numerical form.</t>
  </si>
  <si>
    <t>Centre Type</t>
  </si>
  <si>
    <t>Costs / Profits either fall into a Cost Centre or Profit Centre. This column provides the individual with an understanding as to whether the cost centre is a Cost Centre or a Profit Centre.</t>
  </si>
  <si>
    <t>Cost Centre / Profit Centre</t>
  </si>
  <si>
    <t>Based off the Centre Type, this lets the individual know whether the 'Centre' is a Cost Centre or Profit Centre. E.g. Revenue Sales 003 - By itself we don't know if it is a cost centre or profit centre. However, when this is paired with the Centre Type - we know for sure that this is a Profit Centre.</t>
  </si>
  <si>
    <t>Cost Centre / Profit Centre Elements</t>
  </si>
  <si>
    <t>A Cost Centre/Profit Centre is made up of 'elements' which tie into the Cost Centre. E.g. Revenue Sales 003 is made up of 2 Profit Centres (W-Transact 0211 - Soft, W-Transact 0212 - Hard)</t>
  </si>
  <si>
    <t>Unit of Measure</t>
  </si>
  <si>
    <t>Every Row of Data has a Unit of Measure associated with this. E.g. Financial data is measured in $, whilst Water Production data is measure in Giga-Litres.</t>
  </si>
  <si>
    <t>Row Data</t>
  </si>
  <si>
    <t>This is the unique value that is stored for every row entry.</t>
  </si>
  <si>
    <t>Trading Interval</t>
  </si>
  <si>
    <t>The time-stamp where Water has been traded on the Open Water Market exchange database.</t>
  </si>
  <si>
    <t>Market Water Demand (Giga-Litres)</t>
  </si>
  <si>
    <t>The amount of water demanded by the Market for that respective time-stamp period.</t>
  </si>
  <si>
    <t>Water Balancing Price ($/ML)</t>
  </si>
  <si>
    <r>
      <t xml:space="preserve">The Water Market Balancing Price that is </t>
    </r>
    <r>
      <rPr>
        <b/>
        <sz val="10"/>
        <color rgb="FF000000"/>
        <rFont val="Arial"/>
      </rPr>
      <t xml:space="preserve">settled </t>
    </r>
    <r>
      <rPr>
        <sz val="10"/>
        <color rgb="FF000000"/>
        <rFont val="Arial"/>
      </rPr>
      <t>by the Open Water Market exchange.</t>
    </r>
  </si>
  <si>
    <t>The month that the Water Transaction belongs to.</t>
  </si>
  <si>
    <t>Water Type</t>
  </si>
  <si>
    <t>What type of Water Product is being traded (i.e. Hard Water or Soft Water)</t>
  </si>
  <si>
    <t>Data Source Reference</t>
  </si>
  <si>
    <t>Financial Actual</t>
  </si>
  <si>
    <t>Revenues</t>
  </si>
  <si>
    <t>Kootha</t>
  </si>
  <si>
    <t>Profit Centre</t>
  </si>
  <si>
    <t>001 Private Water Hedge Sales</t>
  </si>
  <si>
    <t>W-Transact (0211) - Soft</t>
  </si>
  <si>
    <t>$</t>
  </si>
  <si>
    <t>W-Transact (0212) - Hard</t>
  </si>
  <si>
    <t>002 Public Sales</t>
  </si>
  <si>
    <t>003 Residential Sales</t>
  </si>
  <si>
    <t>Surjek</t>
  </si>
  <si>
    <t>Jutik</t>
  </si>
  <si>
    <t>Expenses</t>
  </si>
  <si>
    <t>Cost Centre</t>
  </si>
  <si>
    <t>Chemical Costs</t>
  </si>
  <si>
    <t>Chem-Exp (001)</t>
  </si>
  <si>
    <t>Facility Costs</t>
  </si>
  <si>
    <t>Utility-Exp (002) - Heating</t>
  </si>
  <si>
    <t>Utility-Exp (002) - Electricity</t>
  </si>
  <si>
    <t>Operational Maintenance Costs</t>
  </si>
  <si>
    <t>Plant Maintenance (001)</t>
  </si>
  <si>
    <t>Plant Outages (002)</t>
  </si>
  <si>
    <t>Plant Op. Costs (003)</t>
  </si>
  <si>
    <t>Plant Admin Costs (004)</t>
  </si>
  <si>
    <t>Labour Costs</t>
  </si>
  <si>
    <t>Labour-Costs (001)</t>
  </si>
  <si>
    <t>Financial Budget</t>
  </si>
  <si>
    <t>Water Production Actuals</t>
  </si>
  <si>
    <t>None</t>
  </si>
  <si>
    <t>Giga-Litre</t>
  </si>
  <si>
    <t>Water Production Budget</t>
  </si>
  <si>
    <t>Row Labels</t>
  </si>
  <si>
    <t>Sum of Column1</t>
  </si>
  <si>
    <t>Hard</t>
  </si>
  <si>
    <t>Soft</t>
  </si>
  <si>
    <t>Grand Total</t>
  </si>
  <si>
    <t>,</t>
  </si>
  <si>
    <t>Column2</t>
  </si>
  <si>
    <t>Column3</t>
  </si>
  <si>
    <t>Column4</t>
  </si>
  <si>
    <t>Column1</t>
  </si>
  <si>
    <t>WATER TYPE</t>
  </si>
  <si>
    <t>QUANTITY SOLD</t>
  </si>
  <si>
    <t>Economic Analysis - Part I</t>
  </si>
  <si>
    <t>In Unit 7.2, we've introduced you to the concept of Elasticity and Inelasticity and the relation this has to Products.</t>
  </si>
  <si>
    <r>
      <t xml:space="preserve">Now this is a very important concept for data analysis in the actual world; our insights will have repercussions on the business and its important we understand </t>
    </r>
    <r>
      <rPr>
        <b/>
        <sz val="10"/>
        <color rgb="FF000000"/>
        <rFont val="Arial"/>
      </rPr>
      <t>how</t>
    </r>
    <r>
      <rPr>
        <sz val="10"/>
        <color rgb="FF000000"/>
        <rFont val="Arial"/>
      </rPr>
      <t xml:space="preserve"> these insights tie into the business.</t>
    </r>
  </si>
  <si>
    <t>Say for example, if we suddenly had our Netflix account fees raise to $100 per month - a number of us might reconsider whether we still want this subscription. The insight here is that the product is elastic (i.e. If we increase the price too sharply, people will leave and go to other streaming platforms.)</t>
  </si>
  <si>
    <t xml:space="preserve">This is tied to the concept of Elasticity (i.e. When the price is low enough, demand is high. Inversely, when the price is high - demand reduces). </t>
  </si>
  <si>
    <r>
      <t>Now, there are situations that</t>
    </r>
    <r>
      <rPr>
        <u/>
        <sz val="10"/>
        <color rgb="FF000000"/>
        <rFont val="Arial"/>
      </rPr>
      <t xml:space="preserve"> </t>
    </r>
    <r>
      <rPr>
        <b/>
        <u/>
        <sz val="10"/>
        <color rgb="FF000000"/>
        <rFont val="Arial"/>
      </rPr>
      <t>even IF the price rises, we will still purchase the same quantity of goods</t>
    </r>
    <r>
      <rPr>
        <sz val="10"/>
        <color rgb="FF000000"/>
        <rFont val="Arial"/>
      </rPr>
      <t xml:space="preserve">. 
</t>
    </r>
  </si>
  <si>
    <t>Take for example, a particular drug for a pre-existing medical condition. If the price was to rise from its current amount to 10% higher than usual - the amount demanded won't decrease as the product is still required.</t>
  </si>
  <si>
    <t>When this occurs, the product is known as an INELASTIC PRODUCT. (i.e. Regardless of whether the demand increases or decreases, the price will not change in any substantial manner).</t>
  </si>
  <si>
    <t>With what you've learned, let's take a look at Southern Water Corps Economic Data and see what trends we can identify from an Elasticity and Inelasticity Perspective. Let's be objective and ask ourselves - what does the data tell us?</t>
  </si>
  <si>
    <t>Let's get started!</t>
  </si>
  <si>
    <r>
      <t xml:space="preserve">Q1. Please calculate the Average Water Balancing Market Price (WBMP) and Average Quantities of Water Demanded for </t>
    </r>
    <r>
      <rPr>
        <sz val="11"/>
        <color rgb="FFC00000"/>
        <rFont val="Calibri"/>
      </rPr>
      <t>1) Hard and Soft Water Combined</t>
    </r>
    <r>
      <rPr>
        <sz val="11"/>
        <color rgb="FFC00000"/>
        <rFont val="Calibri"/>
      </rPr>
      <t xml:space="preserve">, 2) </t>
    </r>
    <r>
      <rPr>
        <sz val="11"/>
        <color rgb="FFC00000"/>
        <rFont val="Calibri"/>
      </rPr>
      <t>Hard Water Only and 3) Soft Water Only</t>
    </r>
    <r>
      <rPr>
        <sz val="11"/>
        <color rgb="FF000000"/>
        <rFont val="Calibri"/>
      </rPr>
      <t xml:space="preserve"> across Jan-14 to Dec-14.</t>
    </r>
  </si>
  <si>
    <r>
      <t xml:space="preserve">Do you notice any trends when comparing the Price and Quantity Per Product? </t>
    </r>
    <r>
      <rPr>
        <b/>
        <sz val="11"/>
        <color rgb="FFC00000"/>
        <rFont val="Arial"/>
      </rPr>
      <t>(Pay particular attention to the Pricing and the Quantities and put this in the yellow box we've highlighted below</t>
    </r>
    <r>
      <rPr>
        <sz val="11"/>
        <color rgb="FFC00000"/>
        <rFont val="Arial"/>
      </rPr>
      <t>)</t>
    </r>
  </si>
  <si>
    <t>Hard + Soft Water Table</t>
  </si>
  <si>
    <t>Month #</t>
  </si>
  <si>
    <t>Avg. Water Market Balancing Price (WMBP)</t>
  </si>
  <si>
    <t>Avg. Quantity of Soft + Hard Water</t>
  </si>
  <si>
    <t>Hard Water Table</t>
  </si>
  <si>
    <t>Avg. Quantity of Hard Water</t>
  </si>
  <si>
    <t>Soft Water Table</t>
  </si>
  <si>
    <t>Avg. Quantity of Soft Water</t>
  </si>
  <si>
    <t xml:space="preserve">From the above table, the first three months (i.e Jan-14,Feb-14, Mar-14) recorded the overall highest average WMBP for hard+soft water, hard water with the exception of soft water which recorded its overall average highest WMBP in the first two months(i.e.Jan-14,Feb-14). All three sections also recorded their highest average quantity of water in the first two months. But we realize slight change in price in the subsequent months (April-December) which did slightly affects the quantity of water purchased. This makes it elastic. </t>
  </si>
  <si>
    <t>We've now taken a look at the data and we can see that there may exist some type of relationship between Quantity of Water Procured and the Overall Price. 
However, it would be easiest to visually consume this information at both a monthly and daily level. We'll do this first at a macro and then micro level.
Q2. Using a Scatter Plot and the data you've calculated above, with the Y-Axis set to Avg. Quantity of Water and X-Axis set to Avg. WMBP, create three (3) separate charts showing the Overall (Hard Water + Soft Water) Scatter Plot, Hard Water Scatter Plot and Soft Water Scatter Plot.
Note down below whether the relationship appears to be Elastic or Inelastic alongside your reason as to why this is the case.</t>
  </si>
  <si>
    <t>Macro Scatter Plots</t>
  </si>
  <si>
    <t>Overall Scatter Plot (Hard + Soft)</t>
  </si>
  <si>
    <t>Hard Water Scattter Plot</t>
  </si>
  <si>
    <t>Soft Water Scatter Plot</t>
  </si>
  <si>
    <t>Does the chart show elastic or inelastic properties? If yes, why? If No, why?</t>
  </si>
  <si>
    <t>This chart shows shows elastic properties because a small change in price has resulted in a change in quantity of water sold.</t>
  </si>
  <si>
    <t>This hard water scatter plot shows inelastic properties because at about the same price from April to Dec and then January to March different quantity of water was sold. This means that the price did not have much effect on the quantity of hard water purchased.</t>
  </si>
  <si>
    <t>This Soft water scatter plot shows elastic properties because a slight change in price resulted in a fall in quantity of soft water water demanded.</t>
  </si>
  <si>
    <r>
      <t>We've now taken plotted three (3) scatter plots and identified whether or not the trend looks elastic or inelastic.
This is the macro view of our analysis. 
As Data Analysts, it is equally important that we take a micro oriented view</t>
    </r>
    <r>
      <rPr>
        <sz val="11"/>
        <color rgb="FF000000"/>
        <rFont val="Arial"/>
      </rPr>
      <t xml:space="preserve"> </t>
    </r>
    <r>
      <rPr>
        <b/>
        <sz val="11"/>
        <color rgb="FF000000"/>
        <rFont val="Arial"/>
      </rPr>
      <t>of the data</t>
    </r>
    <r>
      <rPr>
        <sz val="11"/>
        <color rgb="FF000000"/>
        <rFont val="Arial"/>
      </rPr>
      <t xml:space="preserve">.
</t>
    </r>
    <r>
      <rPr>
        <b/>
        <sz val="11"/>
        <color rgb="FF000000"/>
        <rFont val="Arial"/>
      </rPr>
      <t xml:space="preserve">Often looking at the data from a 'macro' perspective, gives us an indication of where we might look and a 'micro' view provides a clearer approach as to whether or not our macro trend is actually legitimate or not. 
Q3. Using a Scatter Plot and the data in the Water Trading Repository Table, create three (3) separate charts showing the Overall (Hard Water + Soft Water) Scatter Plot, Hard Water Scatter Plot and Soft Water Scatter Plots. (Note: Please set the X-axis to the Price and the Y-Axis, Quantity of Water)
Note down below whether the relationship appears to be Elastic or Inelastic alongside your reason as to why this is the case.
</t>
    </r>
    <r>
      <rPr>
        <b/>
        <sz val="11"/>
        <color rgb="FFFF0000"/>
        <rFont val="Arial"/>
      </rPr>
      <t xml:space="preserve">Remember, this is the </t>
    </r>
    <r>
      <rPr>
        <b/>
        <u/>
        <sz val="11"/>
        <color rgb="FFFF0000"/>
        <rFont val="Arial"/>
      </rPr>
      <t xml:space="preserve">micro </t>
    </r>
    <r>
      <rPr>
        <b/>
        <sz val="11"/>
        <color rgb="FFFF0000"/>
        <rFont val="Arial"/>
      </rPr>
      <t>analysis so we are now using the Raw Data Entries (individual data points in the Water Trading Repository Table) as opposed to the aggregated averages.</t>
    </r>
  </si>
  <si>
    <t>Micro Scatter Plots</t>
  </si>
  <si>
    <t>This shows elastic properties because we see small change in price resulting to change in the number of purchases and quantity of water sold.</t>
  </si>
  <si>
    <t>This chart shows inelastic properties because we see about the same quantity of hard water sold as price slightly changes. At an average price of $110 we still see about the same quantity sold but less purchases. Quantity demanded here was not affected by price change.</t>
  </si>
  <si>
    <t>This chart shows elastic properties because we see that the number of purchases and quantity of soft water sold gradually decreases as price changes(increases).</t>
  </si>
  <si>
    <t>Economic Cost Analysis - Part II</t>
  </si>
  <si>
    <t>In Economic Data Analysis, we seek to make use of as much data as possible to help us better understand and extract key business insights.</t>
  </si>
  <si>
    <t>In the previous section (7.2), we've tackled the concepts of elastic and inelastic products. This helps us understand which products are more suspectible to price swings, and which ones are less suspectible.</t>
  </si>
  <si>
    <t>Now a common phrase in economic data analysis is, "We need to compare things in an apples-for-apples like methodology". With Southern Water Corp, we have a bunch of economic and financial data. We're going to use the tools of Economic Data Analysis to create insights from this and identify which of our three desalination plants are most cost effective.</t>
  </si>
  <si>
    <r>
      <t xml:space="preserve">Previously we've calculated the proportion of revenues that are generated, the expenses and the associated amount of water production.
Using economics - we are now going to </t>
    </r>
    <r>
      <rPr>
        <b/>
        <sz val="10"/>
        <color rgb="FF000000"/>
        <rFont val="Arial"/>
      </rPr>
      <t>combine all this information together and create an economic metric to evaluate each plants performance to create our own 'apples-to-apples' comparison.</t>
    </r>
  </si>
  <si>
    <r>
      <t xml:space="preserve">For each of the three Southern Water Corp. Desalination Plants, we have an econometric measure called the Desalinated Plant Cost to Produce, or Cost to Produce for short.
The Cost to Produce ties together the different costs for each Plant and enables us to create a metric to evaluate how cost-effective the plant is.
Q4. Please calculate the Cost to Produce for each of the three (3) desalination plants below using the following formula per plant:
</t>
    </r>
    <r>
      <rPr>
        <b/>
        <sz val="10"/>
        <color rgb="FFFF0000"/>
        <rFont val="Arial"/>
      </rPr>
      <t>Plant Cost to Produce = ( Chemical Costs + Facility Costs + Operational Maintenance Costs + Labour Costs ) / Total Volume of Water Produced for the Month (GL) * 1,000 (To Convert to Mega-Litres from Giga Litres)</t>
    </r>
    <r>
      <rPr>
        <b/>
        <sz val="10"/>
        <color rgb="FF000000"/>
        <rFont val="Arial"/>
      </rPr>
      <t xml:space="preserve">
What trends are you able to pick up from completing the table below? Fill this out in the yellow box below!</t>
    </r>
  </si>
  <si>
    <t>Note: If you have difficulty understanding how to calculate the Cost to Produce, it may be helpful to create a Value Driver Tree to showcase how all the drivers are connected.</t>
  </si>
  <si>
    <t>Value Driver</t>
  </si>
  <si>
    <t>Cost Centre Element</t>
  </si>
  <si>
    <t>Total</t>
  </si>
  <si>
    <t>Desalination Cost to Produce ($/ML)</t>
  </si>
  <si>
    <t>From the table, we see the overall highest quantity of water produced having the overall highest the cost to produce. Unfortunately, we can say that for the individual months in all three units as the trend keeps fluctuating and the higher the cost to produce does not necessarily result in higher quantity of water produced.  Surjek records the highest cost to produce which produced the highest quantity of water followed by Jutik and Kootha.</t>
  </si>
  <si>
    <t>You've now calculated the Desalinated Cost to Produce for each of the three desalination plants (Kootha, Surjek and Jutik).
This has given you a micro-view of the trends, but let's take a look at the macro-view of the situation and look at how the aggregated cost to produce (Kootha + Surjek + Jutik) look.</t>
  </si>
  <si>
    <r>
      <t>Q5) Aggregate the Cost Centre(s) for each Plant (i.e.Chemical Costs, Facility Costs, Operational Maintenance Costs, Labour Costs) in the table below.
Subsequently,</t>
    </r>
    <r>
      <rPr>
        <b/>
        <u/>
        <sz val="11"/>
        <color rgb="FF000000"/>
        <rFont val="Arial"/>
      </rPr>
      <t xml:space="preserve"> in one chart</t>
    </r>
    <r>
      <rPr>
        <b/>
        <sz val="11"/>
        <color rgb="FF000000"/>
        <rFont val="Arial"/>
      </rPr>
      <t>, plot out the Overall Cost to Produce, as well as the Cost to Produce for Kootha, Surjek and Jutik for comparison.</t>
    </r>
    <r>
      <rPr>
        <b/>
        <u/>
        <sz val="11"/>
        <color rgb="FF000000"/>
        <rFont val="Arial"/>
      </rPr>
      <t xml:space="preserve">
What trends do you note when looking at the data in this way? </t>
    </r>
  </si>
  <si>
    <t>All</t>
  </si>
  <si>
    <t>We've included an example of what your chart may look like.</t>
  </si>
  <si>
    <r>
      <t xml:space="preserve">In Economics, we care about our overall Cost to Produce Desalinated Water as it gives us an indication of how cost-effective our plants are.
It's important in our Economic Data Analysis to also interpret this price-point with respect to the volume of water that is produced.
This touches upon a concept known as </t>
    </r>
    <r>
      <rPr>
        <b/>
        <u/>
        <sz val="11"/>
        <color rgb="FF000000"/>
        <rFont val="Arial"/>
      </rPr>
      <t>economies of scale</t>
    </r>
    <r>
      <rPr>
        <u/>
        <sz val="11"/>
        <color rgb="FF000000"/>
        <rFont val="Arial"/>
      </rPr>
      <t xml:space="preserve">. 
</t>
    </r>
    <r>
      <rPr>
        <b/>
        <u/>
        <sz val="11"/>
        <color rgb="FF000000"/>
        <rFont val="Arial"/>
      </rPr>
      <t xml:space="preserve">Essentially, the more water we produce - the cheaper we should see our production costs.
On the other hand, the less water we produce, the more our Cost to Produce will increase on scaled basis. </t>
    </r>
    <r>
      <rPr>
        <b/>
        <sz val="11"/>
        <color rgb="FF000000"/>
        <rFont val="Arial"/>
      </rPr>
      <t xml:space="preserve">
Q6) Using the Monthly Cost to Produce you've calculated for each Plant (Kootha, Surjek and Jutik), create a scatter-plot which shows the Cost to Produce (Y-Axis) against the Total Volume of Water produced. 
You will end up with three Scatter Plots that will let you see whether a relationship exists between Cost to Produce and the Volume of Water produced. 
Does there appear to be a relationship between Cost to Produce and Volume of Water Produced? If yes, why do you believe this is the case? If no, why do you believe this is the case?</t>
    </r>
  </si>
  <si>
    <t>From Kootha's scatter plot, we see that the higher the cost of production, the lower the volume of water produced and the lower the cost of production the higher the volume of water produced.</t>
  </si>
  <si>
    <t>In Surjek's scatter plot, we see that the lower the production cost the higher the volume of water produced.</t>
  </si>
  <si>
    <t>In Jutik's scatter plot, we see a trend as cost of production rises from $40.6 to $43.72,volume of water produced increases from 146 to 201 and then a fall in price from $43.02 to $32.64 which results in high volume of water produced from 220 to 250.</t>
  </si>
  <si>
    <t xml:space="preserve">We've now analysed our Cost to Produce and we can clearly see the following trends emerge:
A) There are differences in cost effectiveness between plants which are largely influenced by the costs and the volume of water produced
B) We can pick up a relationship between the Cost to Produce and Quantity of Water being produced.
This brings us to our last questions for the Economic Cost Analysis.
1. How are our desalination plants performing according to our budget at a macro level?
2. What is driving this variance, or difference, between the Actuals and Budget?
3. Are there any Units which are not cost effective with respect to the Water Balancing Market Price?
Let's answer these questions by first calculating the Budgeted Desalinated Cost to Produce and then calculate our respective variances to understand what costs are driving these respective negative variances (if any). </t>
  </si>
  <si>
    <t xml:space="preserve">Q7A) Utilising the Financial Budget Information contained in the Data Repository Tab, complete the 4 tables below for all the Desalination Plants combined (Kootha + Surjek + Jutik), and then individually for each Desalination Plant. </t>
  </si>
  <si>
    <t>Desalination Cost to Produce ($/ML) Budget</t>
  </si>
  <si>
    <t>Now we've populated the Financial Budget - it's time for us to calculate the Financial Variance between the Actuals you've calculated in Q4 and the budget you've just completed.</t>
  </si>
  <si>
    <t>Financial Variance is the difference between the Budget and the Actuals that have been incurred. (This is not to be confused with statistical variance which measures the level of dispersion between data)</t>
  </si>
  <si>
    <t>Say for example, you're interested in understanding whether you've spent all the money you said you would for this month - or whether you were able to spend less.</t>
  </si>
  <si>
    <t>We use Financial Variance to better inform us of any discrepencies between our Budget and Actuals. If we spend far more than we expected, then we've got a problem.</t>
  </si>
  <si>
    <t>Using the formula, Budget - Actuals, complete the table below.</t>
  </si>
  <si>
    <t>Whilst we won't be formally reporting the results of this back to management - it's important that you understand how Financial Variance works.</t>
  </si>
  <si>
    <t>Q7B) Using the formula Budget - Actuals, complete the Financial Variance Calculation for each of the tables below.</t>
  </si>
  <si>
    <t>What trends do you notice when analysing the Financial Variance?</t>
  </si>
  <si>
    <t>Variance Analysis (All Desalination Plants)</t>
  </si>
  <si>
    <t>Desalination Cost to Produce ($/ML) Variance</t>
  </si>
  <si>
    <t>Variance Analysis (Kootha)</t>
  </si>
  <si>
    <t>Variance Analysis (Surjek)</t>
  </si>
  <si>
    <t>Variance Analysis (Jutik)</t>
  </si>
  <si>
    <t>From the All variance analysis table, we see a lot of discrepancies in the variance cost especially from Dec-13 to Jun-14 with expenses exceeding budget in Operational maintenance and labour costs which has resulted to a negative water production in all units. Jutik exceeded its budget by $437, followed by Kootha by $36 and Surjek by $22. This makes Surjek a cost-effective unit. Surjek and Kootha incurred negative cost in Operational maintenance cost while Jutik incurred negative cost in Chemical,Operational maintenance and Labour costs.</t>
  </si>
  <si>
    <t>And now we're finally at the last question for the Economic Cost Analysis Assignment!</t>
  </si>
  <si>
    <t>We've understood how supply and demand factors influence the pricing of our products.</t>
  </si>
  <si>
    <t>We've also understood how an economic metric (Cost to Produce for Desalinated Water) provides us a view as to how cost-effective our plants are and compared this to the budget.</t>
  </si>
  <si>
    <t>Now we'll close off the Economic Cost Analysis with an understanding of comparing the Market Price against the $/Mega-Litre of our individual desalination plants. 
Q8. Completing the table below, create a combo-chart (e.g. Column Chart to represent Overall Desalination Cost to Produce $/ML &amp; Line Chart showing the Overall Average WBMP Market Price) that clearly illustrates the Overall Desalination Cost to Produce and the Overall Average WBMP Market Price. 
What do you note from this?</t>
  </si>
  <si>
    <r>
      <t xml:space="preserve">Note: We've included an example of how the chart </t>
    </r>
    <r>
      <rPr>
        <b/>
        <i/>
        <sz val="10"/>
        <color rgb="FFC00000"/>
        <rFont val="Arial"/>
      </rPr>
      <t>might</t>
    </r>
    <r>
      <rPr>
        <b/>
        <sz val="10"/>
        <color rgb="FFC00000"/>
        <rFont val="Arial"/>
      </rPr>
      <t xml:space="preserve"> look once you've completed this!</t>
    </r>
  </si>
  <si>
    <t>Overall Desalination Cost to Produce ($/ML)</t>
  </si>
  <si>
    <t>Overall Average WBMP Market Price</t>
  </si>
  <si>
    <t>What IF Analysis - Part III.</t>
  </si>
  <si>
    <t>In the previous sections (7.2 / 7.4 ) we've examined the Elasticies and Inelasticies of Products. We've also gone ahead with calculating our first economic metric, Cost to Produce Desalinated Water.</t>
  </si>
  <si>
    <r>
      <t>We're now at the</t>
    </r>
    <r>
      <rPr>
        <b/>
        <sz val="10"/>
        <rFont val="Calibri"/>
      </rPr>
      <t xml:space="preserve"> final stage</t>
    </r>
    <r>
      <rPr>
        <sz val="10"/>
        <rFont val="Calibri"/>
      </rPr>
      <t xml:space="preserve"> of this economic case study and it will be much shorter than the previous two Assignments (Hooray!)</t>
    </r>
  </si>
  <si>
    <t xml:space="preserve">Economic Data Analysis, as you know by now, is focused on understanding the drivers which impact supply and demand and translating these into actionable business insights.
It is also used for better understanding when certain decisions should be made (e.g. Should we look at selling this product now or in a few months time for improved earnings?)
</t>
  </si>
  <si>
    <t xml:space="preserve">Now we're aware that Southern Water Corp. has been considering to perform a major maintenance activity for one of its major desalination plants, Surjek.
The business hypotheses is that it is best for us to perform the maintenance for Surjek in the first quarter of the year going forward (January-15 to March-15).
</t>
  </si>
  <si>
    <t>However, we don't have data going all the way to January-15 to March-15. 
What we do have however, is data from July 2013 - June 2014.
We also have pricing data from January 2014 - December 2014.</t>
  </si>
  <si>
    <t>We can't use what we don't have - so let's use what we do have. In other words, we'll be making use of the data in the Water Trading Repository Tables to forecast what the demand profile may look like for the future.</t>
  </si>
  <si>
    <t>We're now going to address this question by show-casing a What-IF Analysis. This means we're going to create a forward-looking trajectory and evaluate when is the best period for us to perform a maintenance event for Surjek using our historical economic data.</t>
  </si>
  <si>
    <r>
      <t xml:space="preserve">Q9. Complete the table below with the Average Monthly Water Balancing Market Price (WBMP)  and Average Market Water Demand using data from the Water Trading Repository Table. 
What trends are you able to pick up when comparing the Water Balancing Market Price and the Average Water Market Demand? Does having a maintenance event in Q1 look like a good idea?
</t>
    </r>
    <r>
      <rPr>
        <b/>
        <sz val="10"/>
        <color rgb="FFC00000"/>
        <rFont val="Arial"/>
      </rPr>
      <t>Note:</t>
    </r>
    <r>
      <rPr>
        <b/>
        <sz val="10"/>
        <color rgb="FF000000"/>
        <rFont val="Arial"/>
      </rPr>
      <t xml:space="preserve"> </t>
    </r>
    <r>
      <rPr>
        <b/>
        <sz val="10"/>
        <color rgb="FFC00000"/>
        <rFont val="Arial"/>
      </rPr>
      <t>Consider using the AVERAGEIFS function to help you address this question if you're stuck! https://support.microsoft.com/en-us/office/averageifs-function-48910c45-1fc0-4389-a028-f7c5c3001690</t>
    </r>
  </si>
  <si>
    <t>Hint: Use the Water Trading Repository Table Data as your data source. Even though the date/time doesn't align, we can use the information as a proxy for the 2014/2015 data. It may also help to graph out the data and see if any trends become particularly obvious...!</t>
  </si>
  <si>
    <t>Source</t>
  </si>
  <si>
    <t>Water Trading Repository Table</t>
  </si>
  <si>
    <t>Average Water Balancing Market Price</t>
  </si>
  <si>
    <t>Market Water Demand (Mega-Litres)</t>
  </si>
  <si>
    <t>From the table, January to March (Q1) records the overall highest average WMBP and market water demanded followed by July to September (Q3) then October to December (Q4) then the least quarter,April to June(Q2). On a whole, we also see that slight change in price results in slight chane in water demanded. This makes it elastic. We can also observe from each quarter that, the higher the average WBMP, the higher the market water demanded. Maintenance in Q1 won't be a good idea since around that period there is an increase in water demand and the highest revenue is generated in that period.</t>
  </si>
  <si>
    <r>
      <t xml:space="preserve">We've identified a particular trend in our earlier analysis; It seems that one of the quarters tends to have the highest prices.
As we perform our what-if analysis it's important we can clearly identify the quarter we should recommend to perform our major maintenance.
Let's calculate this below and land-on a quarter we can propose to focus our analysis on.
Q10. Complete the table below identifying which quarter has the highest/lowest prices with the respective Average Quarterly Water Volumes. What do you notice?
</t>
    </r>
    <r>
      <rPr>
        <b/>
        <sz val="10"/>
        <color rgb="FFC00000"/>
        <rFont val="Arial"/>
      </rPr>
      <t>Note: Reference the Water Trading Repository Table for your Quarterly Calculations.</t>
    </r>
  </si>
  <si>
    <t>Quarter</t>
  </si>
  <si>
    <t>Average Quarterly Price Per Trading Period</t>
  </si>
  <si>
    <t>Average Quarterly Water Demand Per Trading Period</t>
  </si>
  <si>
    <t>Quarter 1 (January - March)</t>
  </si>
  <si>
    <t>Quarter 2 (April to June)</t>
  </si>
  <si>
    <t>Quarter 3 (July to September)</t>
  </si>
  <si>
    <t>Quarter 4 (October to December)</t>
  </si>
  <si>
    <t>The higher the average WMBP, the higher the average quantity of water demanded. The highest revenue is made in Q1 followed by Q3 then Q4 with the lowest recorded in Q2.</t>
  </si>
  <si>
    <t xml:space="preserve">We've now completed the first-part of our What-If Analysis. We've identified that the best period for us to perform a maintenance event is during a specific quarter. 
We now need to finalise our recommendation by showing the What-If Impact of our analysis.
In Other words, if we are to perform this Maintenance Outage for Quarter 1, Quarter 2, Quarter Three and Quarter Four - what impact would this have on our revenues? </t>
  </si>
  <si>
    <r>
      <t xml:space="preserve">Q11. Fill out the table(s) below explaining why the Quarter you are proposing is the best option for Southern Water Corp. when considering the impact on Revenues.
We recommend accompanying the table with an appropriate visual to help highlight the point you are trying to make.
</t>
    </r>
    <r>
      <rPr>
        <b/>
        <sz val="11"/>
        <color rgb="FFC00000"/>
        <rFont val="Arial"/>
      </rPr>
      <t>Note: Recall that for the Quarter you are recommending for a maintenance outage, the revenues for that entire quarter for Surjek will be 0. Remember, if we are producing no water - we can't earn revenues.</t>
    </r>
  </si>
  <si>
    <t>Q3</t>
  </si>
  <si>
    <t>Q4</t>
  </si>
  <si>
    <t>Q1</t>
  </si>
  <si>
    <t>Q2</t>
  </si>
  <si>
    <t>Now If we perform the Maintenance Outage for Surjek in Q1, Q2, Q3 or Q4 our Revenues will be…</t>
  </si>
  <si>
    <t>Scenario</t>
  </si>
  <si>
    <t>% Revenue Reduction</t>
  </si>
  <si>
    <t>Q1 Outage</t>
  </si>
  <si>
    <t>Q2 Outage</t>
  </si>
  <si>
    <t>Q3 Outage</t>
  </si>
  <si>
    <t>Q4 Outage</t>
  </si>
  <si>
    <t>Note: We've included an additional hint below which shows what your graphic might look like upon completion (With the exception being we have removed the axes for you).
It might also be helpful for you to calculate the 'Revenue % Reduction' to see how much less revenue you might receive if you perform the outage in a particular quarter.</t>
  </si>
  <si>
    <t>Well done! You've now completed the Economics Case Study Analysis! Let's top this off now by creating an insightful story we can present back to Southern Water Corps. Management using the templates provided.</t>
  </si>
  <si>
    <t xml:space="preserve">Budget - Actual Analysis (Variance).
</t>
  </si>
  <si>
    <r>
      <rPr>
        <b/>
        <sz val="12"/>
        <color theme="0"/>
        <rFont val="Arial"/>
      </rPr>
      <t xml:space="preserve">Why do we care about Budget Variance? </t>
    </r>
    <r>
      <rPr>
        <sz val="12"/>
        <color theme="0"/>
        <rFont val="Arial"/>
      </rPr>
      <t xml:space="preserve">
In the earlier exercise, you have calculated the summarised actual costs that Southern Water Corp has incurred over the 2013 to 2014 Period.  In every business, when there is an actual, a budget also exists as a counter-weight to see how accurately the business has stuck to it's budget. If the business has exceeded its budget on Revenues - that is good news. We made more than expected. However, if the business has SPENT more than it has earned or budgeted for - this is not an ideal outcome. 
In this Tab, we are going to ask you to calculate the Variance (Difference between Budget subtract Actuals) for Revenues, Production Costs and Other Production Costs. This is not to be confused with Statistical Variance which is a measure of dispersion. 
Now that we know </t>
    </r>
    <r>
      <rPr>
        <b/>
        <sz val="12"/>
        <color theme="0"/>
        <rFont val="Arial"/>
      </rPr>
      <t>why</t>
    </r>
    <r>
      <rPr>
        <sz val="12"/>
        <color theme="0"/>
        <rFont val="Arial"/>
      </rPr>
      <t xml:space="preserve"> variance is important - let's proceed with calculating this!</t>
    </r>
  </si>
  <si>
    <t>Q1a. Populate the Revenues Section of the Table below with the Budgeted Values from the Financial BUDGET Tab
Do NOT paste the values in the Financial Budget but use Formulas to reference the Financial BUDGET Values for Kootha, Surjek And Jutik.
This is because IF you simply paste - it is very easy to make mistakes which are inconsistent with the rest of the Spreadsheet.</t>
  </si>
  <si>
    <t>Q2a. Popuate the Production, Production Other and Overheads Section of the Table below with the Budgeted Values from the Financial Budget Tab.</t>
  </si>
  <si>
    <t>Budget</t>
  </si>
  <si>
    <t>Desalination Plants [All]</t>
  </si>
  <si>
    <t>2013/Jul</t>
  </si>
  <si>
    <t>2013/Aug</t>
  </si>
  <si>
    <t>2013/Sep</t>
  </si>
  <si>
    <t>2013/Oct</t>
  </si>
  <si>
    <t>2013/Nov</t>
  </si>
  <si>
    <t>2013/Dec</t>
  </si>
  <si>
    <t>2014/Jan</t>
  </si>
  <si>
    <t>2014/Feb</t>
  </si>
  <si>
    <t>2014/Mar</t>
  </si>
  <si>
    <t>2014/Apr</t>
  </si>
  <si>
    <t>2014/May</t>
  </si>
  <si>
    <t>2014/Jun</t>
  </si>
  <si>
    <t>Kootha (1 Major Desal Unit)</t>
  </si>
  <si>
    <t>Revenue</t>
  </si>
  <si>
    <t>Production</t>
  </si>
  <si>
    <t>Production Other</t>
  </si>
  <si>
    <t>Overheads</t>
  </si>
  <si>
    <t>Surjek (4 Major Desal. Plants)</t>
  </si>
  <si>
    <t>Jutik Desalination Plant [Newest Desalination Plant]</t>
  </si>
  <si>
    <t>Actuals</t>
  </si>
  <si>
    <t>Q1b. Populate the Revenues Section of the Table below with the Actual Values from the Financial ACTUALS Tab
Do NOT paste the values from the Financial ACTUALS Tab but use Formulas to reference the Financial ACTUALS Values for Kootha, Surjek And Jutik.
This is because IF you simply paste - it is very easy to make mistakes which are inconsistent with the rest of the Spreadsheet.</t>
  </si>
  <si>
    <t>Q2a. Popuate the Production, Production Other and Overheads Section of the Table below with the Actual Values from the Financial Actuals Tab.</t>
  </si>
  <si>
    <t>Production Costs</t>
  </si>
  <si>
    <t>Other Production Costs</t>
  </si>
  <si>
    <t>Jutik (New Desalination Plant)</t>
  </si>
  <si>
    <t xml:space="preserve">Variance
</t>
  </si>
  <si>
    <t>Q1c. Calculate the Variance for the Revenues (Actuals - Budget) for Kootha, Surjek and Jutik and populate this in the below table referencing the Budget and Actual Tables you have populated above.</t>
  </si>
  <si>
    <t>Q2c. Calculate the Variance for the Production Costs, Production Other Costs and Overheads for Kootha, Surjek and Jutik and populate this in the below table referencing the Budget and Actual Tables you have populated above.</t>
  </si>
  <si>
    <t xml:space="preserve">Note for Mentors: </t>
  </si>
  <si>
    <t>If the variance is negative, this is not a bad indicator. Check the numbers. i.e. If Revenue Actuals was -8.4M but Budget was -8.2M, then we have earned an additional -0.2M. Similarly, positive numbers are not necessarily a good sign.</t>
  </si>
  <si>
    <t xml:space="preserve">Variance %
In the Case Study, SW Corp's Management had requested you to inform them of any costs that varied &gt; 5% than the Budget. 
This is known as the Variance Percentage Difference.
We calculate this as Management care more about a cost varying by a percentage, than say, a specific dollar value.
For example, what is easier to note down? 
"Production Costs varied by 5.1% for June, and July." OR "Production Costs varied by $107,299.54 for June and $202921.19 for July".
This is why Variance Reporting is generally in % as opposed to dollars.
</t>
  </si>
  <si>
    <t>Q1d) Calculate the Variance % for Revenue using the following formula: ( Variance Result (Calculated Above) / Budget ) * 100. Don't forget to highlight the periods where variance is &gt; 5%.</t>
  </si>
  <si>
    <t>Q2d) Calculate the Variance % for Production, Production Other and Overheads using the following formula: ( Variance Result (Calculated Above) / Budget ) * 100. Don't forget to highlight the periods where variance is &gt; 5%.</t>
  </si>
  <si>
    <t>EBIT VARIANCE ANALYSIS</t>
  </si>
  <si>
    <t>Overheads [ ALL ]</t>
  </si>
  <si>
    <t>Production Costs [ALL]</t>
  </si>
  <si>
    <t>Other Production Costs [ALL]</t>
  </si>
  <si>
    <t>EBIT Variance</t>
  </si>
  <si>
    <t>So why do we care about Cost to Produce? Cost to Produce is used as an financial indicator to identify how Cost Effective Southern Water Corp. is with producing Desalinated Water. Financial Analysts will use this data to indicate if Southern Water Corp is more or less cost effective than its immediate peers. If we didn't have this measure, we wouldn't be able to effectively gauge how cost effective Southern Water Corp is with respect to its water production.</t>
  </si>
  <si>
    <t>Cost to Produce Calculation</t>
  </si>
  <si>
    <t>(Overheads + Production Cost + Other Production Costs) / Gross Water Production</t>
  </si>
  <si>
    <r>
      <t xml:space="preserve">Q1. Calculate the Actual Cost to Produce for each Desalination Unit (Kootha, Surjek, Jutik, Overall). Don't forget to reference the Variance Analysis Tab whilst using the SUMIFS Formula to extract the necessary Overheads, Production Costs and Other Production Cost Data! The first formula (row 12) has been done for you. Follow this approach for the rest of the Units.
Note: The Water Production Data can be taken from the respective Water Production Actuals and Budget Tabs. </t>
    </r>
    <r>
      <rPr>
        <b/>
        <u/>
        <sz val="10"/>
        <color rgb="FFFF0000"/>
        <rFont val="Arial"/>
      </rPr>
      <t>Don't forget to do the CONVERSION into MEGA LITRES from GIGA LITRES.</t>
    </r>
  </si>
  <si>
    <t>Kootha ACTUALS</t>
  </si>
  <si>
    <t>Desalinated Water Production Per Litre ($/ML)</t>
  </si>
  <si>
    <t>Units</t>
  </si>
  <si>
    <t>Mega-Litres (Needs to be converted from Giga-Litres)</t>
  </si>
  <si>
    <t>Actual Cost to Produce (Rolling)</t>
  </si>
  <si>
    <t>$/Mega-Litres</t>
  </si>
  <si>
    <t>Surjek ACTUALS</t>
  </si>
  <si>
    <t>Jutik ACTUALS</t>
  </si>
  <si>
    <t>Overall ACTUALS</t>
  </si>
  <si>
    <t>Kootha BUDGET</t>
  </si>
  <si>
    <t>Budget Cost to Produce (Rolling)</t>
  </si>
  <si>
    <t>Surjek BUDGET</t>
  </si>
  <si>
    <t>Jutik BUDGET</t>
  </si>
  <si>
    <t>Overall BUDGET</t>
  </si>
  <si>
    <t>Q2. Create Line Charts Plotting out the Cost to Produce for each individual Unit (Kootha, Surjek, Jutik and Overall) and copy these graphs into a PowerPoint Slide Pack. What do the Cost to Produce Trends tell you?</t>
  </si>
  <si>
    <t>So why do we care about EBIT?
EBIT stands for Earnings Before Interest and Tax. In this case, Southern Water Corp's Management wants to be aware of the financial status of the
company once the Production Costs and Other Production Costs have been removed. 
Wall Street commonly uses EBIT as a measure of financial health to see if a company is doing well or doign poorly.
If the EBIT is positive, it's a good sign. If the EBIT Is negative, it indicates the costs are greater than the revenues and the company is likely heading for bankruptcy. 
Now that we know why EBIT is important - let's calculate this and see what the results look like for Southern Water Corp's Management Team!</t>
  </si>
  <si>
    <t>Hint: Don't forget to calculate EBIT you need to subtract the costs (Overheads, Production Costs and Other Production Costs). Note that we show that Revenues are currently being 'Debited' with a -ve. Don't forget to convert the Revenues to a +ve figure!</t>
  </si>
  <si>
    <t>Q1. Calculate Actual EBIT for Kootha, Surjek, Juitk and Overall (Kootha + Surjek + Jutik). Don't forget to populate the Overheads, Production Costs and Other Production Costs using the SUMIFS Formula, referencing the Variance Analysis Tab.</t>
  </si>
  <si>
    <t>EBIT ACTUALS</t>
  </si>
  <si>
    <t xml:space="preserve">Overheads </t>
  </si>
  <si>
    <t xml:space="preserve">Production Costs </t>
  </si>
  <si>
    <t xml:space="preserve">Other Production Costs </t>
  </si>
  <si>
    <t>EBIT</t>
  </si>
  <si>
    <t>OVERALL</t>
  </si>
  <si>
    <t>BUDGET</t>
  </si>
  <si>
    <t>Q2. Create Line Charts Plotting out the EBIT for each individual Unit (Kootha, Surjek, Jutik and Overall) and copy these graphs into a PowerPoint Slide Pack. What do the EBIT Trends tell you?</t>
  </si>
  <si>
    <t>Overall, the EBIT Trend for 2013-2014 on an Overall basis, remains favorable with an overall EBIT of 273M Actuals vs 262M Budgeted.</t>
  </si>
  <si>
    <t>This is driven by strong EBIT Performance from Kootha and Surjek, whilst Jutik fell short of the respective EBIT Targets by ~$28.5M.</t>
  </si>
  <si>
    <t>This isn't to say that Jutik performed poorly, rather, it could point to an overtly aggressive Budget Target that needs to be addressed.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</si>
</sst>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43" formatCode="_(* #,##0.00_);_(* \(#,##0.00\);_(* &quot;-&quot;??_);_(@_)"/>
    <numFmt numFmtId="164" formatCode="&quot;$&quot;#,##0.00;[Red]\-&quot;$&quot;#,##0.00"/>
    <numFmt numFmtId="165" formatCode="d/mm/yyyy\ h:mm:ss"/>
    <numFmt numFmtId="166" formatCode="&quot;$&quot;#,##0.00"/>
    <numFmt numFmtId="167" formatCode="0.0%"/>
    <numFmt numFmtId="168" formatCode="&quot;$&quot;#,##0.00;[Red]\-&quot;$&quot;#,##0.00\ &quot;$/ML&quot;"/>
    <numFmt numFmtId="169" formatCode="[$$-C09]#,##0.00"/>
  </numFmts>
  <fonts count="60" x14ac:knownFonts="1">
    <font>
      <sz val="11"/>
      <color rgb="FF000000"/>
      <name val="Calibri"/>
    </font>
    <font>
      <b/>
      <sz val="10"/>
      <color theme="0"/>
      <name val="Arial"/>
    </font>
    <font>
      <sz val="10"/>
      <color theme="0"/>
      <name val="Arial"/>
    </font>
    <font>
      <sz val="10"/>
      <color rgb="FF000000"/>
      <name val="Arial"/>
    </font>
    <font>
      <b/>
      <sz val="10"/>
      <color theme="1"/>
      <name val="Arial"/>
    </font>
    <font>
      <sz val="10"/>
      <color theme="1"/>
      <name val="Arial"/>
    </font>
    <font>
      <sz val="11"/>
      <color theme="0"/>
      <name val="Calibri"/>
    </font>
    <font>
      <sz val="9"/>
      <color theme="0"/>
      <name val="Arial"/>
    </font>
    <font>
      <sz val="9"/>
      <color rgb="FF000000"/>
      <name val="Arial"/>
    </font>
    <font>
      <sz val="11"/>
      <color theme="1"/>
      <name val="Calibri"/>
    </font>
    <font>
      <b/>
      <sz val="9"/>
      <color theme="0"/>
      <name val="Arial"/>
    </font>
    <font>
      <sz val="11"/>
      <color rgb="FF000000"/>
      <name val="Arial"/>
    </font>
    <font>
      <b/>
      <sz val="14"/>
      <color rgb="FF000000"/>
      <name val="Arial"/>
    </font>
    <font>
      <sz val="14"/>
      <color rgb="FF000000"/>
      <name val="Arial"/>
    </font>
    <font>
      <b/>
      <sz val="10"/>
      <color rgb="FF000000"/>
      <name val="Arial"/>
    </font>
    <font>
      <b/>
      <sz val="11"/>
      <color rgb="FF000000"/>
      <name val="Arial"/>
    </font>
    <font>
      <sz val="11"/>
      <name val="Calibri"/>
    </font>
    <font>
      <b/>
      <sz val="9"/>
      <color rgb="FF000000"/>
      <name val="Arial"/>
    </font>
    <font>
      <b/>
      <sz val="8"/>
      <color rgb="FF000000"/>
      <name val="Arial"/>
    </font>
    <font>
      <b/>
      <sz val="8"/>
      <color theme="0"/>
      <name val="Arial"/>
    </font>
    <font>
      <b/>
      <sz val="11"/>
      <color theme="0"/>
      <name val="Calibri"/>
    </font>
    <font>
      <b/>
      <sz val="10"/>
      <color rgb="FF000000"/>
      <name val="Calibri"/>
    </font>
    <font>
      <b/>
      <sz val="11"/>
      <color rgb="FF000000"/>
      <name val="Calibri"/>
    </font>
    <font>
      <b/>
      <sz val="10"/>
      <color rgb="FFC00000"/>
      <name val="Arial"/>
    </font>
    <font>
      <sz val="8"/>
      <color rgb="FF000000"/>
      <name val="Arial"/>
    </font>
    <font>
      <b/>
      <sz val="11"/>
      <color rgb="FFC00000"/>
      <name val="Arial"/>
    </font>
    <font>
      <b/>
      <sz val="14"/>
      <color theme="0"/>
      <name val="Arial"/>
    </font>
    <font>
      <sz val="12"/>
      <color theme="0"/>
      <name val="Arial"/>
    </font>
    <font>
      <i/>
      <sz val="12"/>
      <color rgb="FF000000"/>
      <name val="Arial"/>
    </font>
    <font>
      <b/>
      <sz val="12"/>
      <color theme="0"/>
      <name val="Arial"/>
    </font>
    <font>
      <sz val="14"/>
      <color theme="0"/>
      <name val="Arial"/>
    </font>
    <font>
      <b/>
      <sz val="16"/>
      <color theme="0"/>
      <name val="Arial"/>
    </font>
    <font>
      <sz val="10"/>
      <color rgb="FF000000"/>
      <name val="Calibri"/>
    </font>
    <font>
      <sz val="16"/>
      <color theme="0"/>
      <name val="Arial"/>
    </font>
    <font>
      <sz val="16"/>
      <color theme="0"/>
      <name val="Calibri"/>
    </font>
    <font>
      <sz val="12"/>
      <color theme="0"/>
      <name val="Calibri"/>
    </font>
    <font>
      <u/>
      <sz val="10"/>
      <color rgb="FF000000"/>
      <name val="Arial"/>
    </font>
    <font>
      <b/>
      <u/>
      <sz val="10"/>
      <color rgb="FF000000"/>
      <name val="Arial"/>
    </font>
    <font>
      <sz val="11"/>
      <color rgb="FFC00000"/>
      <name val="Calibri"/>
    </font>
    <font>
      <sz val="11"/>
      <color rgb="FFC00000"/>
      <name val="Arial"/>
    </font>
    <font>
      <b/>
      <sz val="11"/>
      <color rgb="FFFF0000"/>
      <name val="Arial"/>
    </font>
    <font>
      <b/>
      <u/>
      <sz val="11"/>
      <color rgb="FFFF0000"/>
      <name val="Arial"/>
    </font>
    <font>
      <b/>
      <sz val="10"/>
      <color rgb="FFFF0000"/>
      <name val="Arial"/>
    </font>
    <font>
      <b/>
      <u/>
      <sz val="11"/>
      <color rgb="FF000000"/>
      <name val="Arial"/>
    </font>
    <font>
      <u/>
      <sz val="11"/>
      <color rgb="FF000000"/>
      <name val="Arial"/>
    </font>
    <font>
      <b/>
      <i/>
      <sz val="10"/>
      <color rgb="FFC00000"/>
      <name val="Arial"/>
    </font>
    <font>
      <b/>
      <sz val="10"/>
      <name val="Calibri"/>
    </font>
    <font>
      <sz val="10"/>
      <name val="Calibri"/>
    </font>
    <font>
      <b/>
      <u/>
      <sz val="10"/>
      <color rgb="FFFF0000"/>
      <name val="Arial"/>
    </font>
    <font>
      <sz val="11"/>
      <color rgb="FF000000"/>
      <name val="Calibri"/>
    </font>
    <font>
      <sz val="9"/>
      <color rgb="FF000000"/>
      <name val="Arial"/>
      <family val="2"/>
    </font>
    <font>
      <b/>
      <sz val="10"/>
      <color theme="0"/>
      <name val="Arial"/>
      <family val="2"/>
    </font>
    <font>
      <b/>
      <sz val="11"/>
      <color theme="0"/>
      <name val="Arial"/>
      <family val="2"/>
    </font>
    <font>
      <b/>
      <sz val="9"/>
      <color theme="0"/>
      <name val="Arial"/>
      <family val="2"/>
    </font>
    <font>
      <sz val="11"/>
      <color theme="1"/>
      <name val="Arial"/>
      <family val="2"/>
    </font>
    <font>
      <b/>
      <sz val="11"/>
      <color rgb="FF000000"/>
      <name val="Arial"/>
      <family val="2"/>
    </font>
    <font>
      <sz val="10"/>
      <color rgb="FF000000"/>
      <name val="Arial"/>
      <family val="2"/>
    </font>
    <font>
      <b/>
      <sz val="9"/>
      <color rgb="FF000000"/>
      <name val="Arial"/>
      <family val="2"/>
    </font>
    <font>
      <sz val="11"/>
      <color rgb="FF000000"/>
      <name val="Calibri"/>
      <family val="2"/>
    </font>
    <font>
      <sz val="11"/>
      <color rgb="FF000000"/>
      <name val="Arial"/>
      <family val="2"/>
    </font>
  </fonts>
  <fills count="14">
    <fill>
      <patternFill patternType="none"/>
    </fill>
    <fill>
      <patternFill patternType="gray125"/>
    </fill>
    <fill>
      <patternFill patternType="solid">
        <fgColor rgb="FF333F4F"/>
        <bgColor rgb="FF333F4F"/>
      </patternFill>
    </fill>
    <fill>
      <patternFill patternType="solid">
        <fgColor rgb="FF7F7F7F"/>
        <bgColor rgb="FF7F7F7F"/>
      </patternFill>
    </fill>
    <fill>
      <patternFill patternType="solid">
        <fgColor rgb="FFFFFFFF"/>
        <bgColor rgb="FFFFFFFF"/>
      </patternFill>
    </fill>
    <fill>
      <patternFill patternType="solid">
        <fgColor rgb="FFD9E2F3"/>
        <bgColor rgb="FFD9E2F3"/>
      </patternFill>
    </fill>
    <fill>
      <patternFill patternType="solid">
        <fgColor rgb="FFF2F2F2"/>
        <bgColor rgb="FFF2F2F2"/>
      </patternFill>
    </fill>
    <fill>
      <patternFill patternType="solid">
        <fgColor rgb="FFFEF2CB"/>
        <bgColor rgb="FFFEF2CB"/>
      </patternFill>
    </fill>
    <fill>
      <patternFill patternType="solid">
        <fgColor rgb="FF44546A"/>
        <bgColor rgb="FF44546A"/>
      </patternFill>
    </fill>
    <fill>
      <patternFill patternType="solid">
        <fgColor rgb="FFD6DCE4"/>
        <bgColor rgb="FFD6DCE4"/>
      </patternFill>
    </fill>
    <fill>
      <patternFill patternType="solid">
        <fgColor theme="1"/>
        <bgColor theme="1"/>
      </patternFill>
    </fill>
    <fill>
      <patternFill patternType="solid">
        <fgColor rgb="FFBDD6EE"/>
        <bgColor rgb="FFBDD6EE"/>
      </patternFill>
    </fill>
    <fill>
      <patternFill patternType="solid">
        <fgColor rgb="FFBFD2E2"/>
        <bgColor rgb="FFBFD2E2"/>
      </patternFill>
    </fill>
    <fill>
      <patternFill patternType="solid">
        <fgColor theme="4" tint="0.79998168889431442"/>
        <bgColor theme="4" tint="0.79998168889431442"/>
      </patternFill>
    </fill>
  </fills>
  <borders count="26">
    <border>
      <left/>
      <right/>
      <top/>
      <bottom/>
      <diagonal/>
    </border>
    <border>
      <left style="thin">
        <color rgb="FF93B1CD"/>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93B1CD"/>
      </left>
      <right style="thin">
        <color rgb="FFCCCCCC"/>
      </right>
      <top style="thin">
        <color rgb="FFCCCCCC"/>
      </top>
      <bottom/>
      <diagonal/>
    </border>
    <border>
      <left style="thin">
        <color rgb="FFCCCCCC"/>
      </left>
      <right style="thin">
        <color rgb="FFCCCCCC"/>
      </right>
      <top style="thin">
        <color rgb="FFCCCCCC"/>
      </top>
      <bottom/>
      <diagonal/>
    </border>
    <border>
      <left/>
      <right/>
      <top style="double">
        <color rgb="FF000000"/>
      </top>
      <bottom/>
      <diagonal/>
    </border>
    <border>
      <left/>
      <right/>
      <top/>
      <bottom/>
      <diagonal/>
    </border>
    <border>
      <left/>
      <right/>
      <top style="double">
        <color rgb="FF000000"/>
      </top>
      <bottom style="double">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style="medium">
        <color rgb="FF000000"/>
      </right>
      <top style="thin">
        <color rgb="FF000000"/>
      </top>
      <bottom/>
      <diagonal/>
    </border>
    <border>
      <left/>
      <right/>
      <top/>
      <bottom style="thin">
        <color rgb="FF000000"/>
      </bottom>
      <diagonal/>
    </border>
    <border>
      <left/>
      <right/>
      <top style="thin">
        <color rgb="FF000000"/>
      </top>
      <bottom style="thin">
        <color rgb="FF000000"/>
      </bottom>
      <diagonal/>
    </border>
    <border>
      <left style="medium">
        <color rgb="FF000000"/>
      </left>
      <right/>
      <top style="thin">
        <color rgb="FF000000"/>
      </top>
      <bottom/>
      <diagonal/>
    </border>
    <border>
      <left style="thin">
        <color rgb="FF93B1CD"/>
      </left>
      <right/>
      <top/>
      <bottom/>
      <diagonal/>
    </border>
    <border>
      <left/>
      <right/>
      <top style="double">
        <color rgb="FF000000"/>
      </top>
      <bottom style="medium">
        <color rgb="FF000000"/>
      </bottom>
      <diagonal/>
    </border>
    <border>
      <left/>
      <right/>
      <top style="medium">
        <color rgb="FF000000"/>
      </top>
      <bottom style="double">
        <color rgb="FF000000"/>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double">
        <color indexed="64"/>
      </bottom>
      <diagonal/>
    </border>
    <border>
      <left/>
      <right/>
      <top/>
      <bottom style="double">
        <color rgb="FF000000"/>
      </bottom>
      <diagonal/>
    </border>
  </borders>
  <cellStyleXfs count="2">
    <xf numFmtId="0" fontId="0" fillId="0" borderId="0"/>
    <xf numFmtId="44" fontId="49" fillId="0" borderId="0" applyFont="0" applyFill="0" applyBorder="0" applyAlignment="0" applyProtection="0"/>
  </cellStyleXfs>
  <cellXfs count="223">
    <xf numFmtId="0" fontId="0" fillId="0" borderId="0" xfId="0"/>
    <xf numFmtId="0" fontId="4" fillId="0" borderId="0" xfId="0" applyFont="1"/>
    <xf numFmtId="0" fontId="5" fillId="0" borderId="0" xfId="0" applyFont="1"/>
    <xf numFmtId="0" fontId="4" fillId="0" borderId="0" xfId="0" applyFont="1" applyAlignment="1">
      <alignment horizontal="left"/>
    </xf>
    <xf numFmtId="0" fontId="3" fillId="0" borderId="0" xfId="0" applyFont="1"/>
    <xf numFmtId="17" fontId="3" fillId="0" borderId="0" xfId="0" applyNumberFormat="1" applyFont="1"/>
    <xf numFmtId="3" fontId="3" fillId="0" borderId="0" xfId="0" applyNumberFormat="1" applyFont="1"/>
    <xf numFmtId="4" fontId="3" fillId="0" borderId="0" xfId="0" applyNumberFormat="1" applyFont="1"/>
    <xf numFmtId="0" fontId="8" fillId="0" borderId="0" xfId="0" applyFont="1"/>
    <xf numFmtId="164" fontId="0" fillId="0" borderId="0" xfId="0" applyNumberFormat="1"/>
    <xf numFmtId="4" fontId="3" fillId="4" borderId="1" xfId="0" applyNumberFormat="1" applyFont="1" applyFill="1" applyBorder="1" applyAlignment="1">
      <alignment horizontal="right" vertical="top"/>
    </xf>
    <xf numFmtId="4" fontId="3" fillId="4" borderId="2" xfId="0" applyNumberFormat="1" applyFont="1" applyFill="1" applyBorder="1" applyAlignment="1">
      <alignment horizontal="right" vertical="top"/>
    </xf>
    <xf numFmtId="4" fontId="3" fillId="4" borderId="3" xfId="0" applyNumberFormat="1" applyFont="1" applyFill="1" applyBorder="1" applyAlignment="1">
      <alignment horizontal="right" vertical="top"/>
    </xf>
    <xf numFmtId="4" fontId="3" fillId="4" borderId="4" xfId="0" applyNumberFormat="1" applyFont="1" applyFill="1" applyBorder="1" applyAlignment="1">
      <alignment horizontal="right" vertical="top"/>
    </xf>
    <xf numFmtId="0" fontId="9" fillId="0" borderId="0" xfId="0" applyFont="1"/>
    <xf numFmtId="17" fontId="0" fillId="0" borderId="0" xfId="0" applyNumberFormat="1"/>
    <xf numFmtId="0" fontId="11" fillId="0" borderId="0" xfId="0" applyFont="1"/>
    <xf numFmtId="166" fontId="0" fillId="0" borderId="0" xfId="0" applyNumberFormat="1"/>
    <xf numFmtId="0" fontId="12" fillId="0" borderId="0" xfId="0" applyFont="1"/>
    <xf numFmtId="0" fontId="13" fillId="0" borderId="0" xfId="0" applyFont="1"/>
    <xf numFmtId="0" fontId="14" fillId="0" borderId="0" xfId="0" applyFont="1"/>
    <xf numFmtId="0" fontId="0" fillId="0" borderId="0" xfId="0" applyAlignment="1">
      <alignment wrapText="1"/>
    </xf>
    <xf numFmtId="0" fontId="18" fillId="0" borderId="0" xfId="0" applyFont="1"/>
    <xf numFmtId="0" fontId="17" fillId="0" borderId="0" xfId="0" applyFont="1"/>
    <xf numFmtId="166" fontId="8" fillId="0" borderId="0" xfId="0" applyNumberFormat="1" applyFont="1"/>
    <xf numFmtId="164" fontId="11" fillId="0" borderId="0" xfId="0" applyNumberFormat="1" applyFont="1"/>
    <xf numFmtId="4" fontId="8" fillId="0" borderId="0" xfId="0" applyNumberFormat="1" applyFont="1"/>
    <xf numFmtId="0" fontId="19" fillId="0" borderId="0" xfId="0" applyFont="1"/>
    <xf numFmtId="167" fontId="8" fillId="0" borderId="0" xfId="0" applyNumberFormat="1" applyFont="1"/>
    <xf numFmtId="164" fontId="3" fillId="0" borderId="0" xfId="0" applyNumberFormat="1" applyFont="1"/>
    <xf numFmtId="10" fontId="8" fillId="0" borderId="0" xfId="0" applyNumberFormat="1" applyFont="1"/>
    <xf numFmtId="167" fontId="11" fillId="0" borderId="0" xfId="0" applyNumberFormat="1" applyFont="1"/>
    <xf numFmtId="0" fontId="15" fillId="0" borderId="0" xfId="0" applyFont="1" applyAlignment="1">
      <alignment wrapText="1"/>
    </xf>
    <xf numFmtId="0" fontId="7" fillId="0" borderId="0" xfId="0" applyFont="1"/>
    <xf numFmtId="0" fontId="10" fillId="0" borderId="0" xfId="0" applyFont="1"/>
    <xf numFmtId="0" fontId="22" fillId="0" borderId="0" xfId="0" applyFont="1"/>
    <xf numFmtId="0" fontId="17" fillId="0" borderId="0" xfId="0" applyFont="1" applyAlignment="1">
      <alignment wrapText="1"/>
    </xf>
    <xf numFmtId="168" fontId="8" fillId="0" borderId="0" xfId="0" applyNumberFormat="1" applyFont="1"/>
    <xf numFmtId="164" fontId="8" fillId="0" borderId="0" xfId="0" applyNumberFormat="1" applyFont="1"/>
    <xf numFmtId="0" fontId="15" fillId="0" borderId="0" xfId="0" applyFont="1"/>
    <xf numFmtId="164" fontId="24" fillId="0" borderId="0" xfId="0" applyNumberFormat="1" applyFont="1"/>
    <xf numFmtId="4" fontId="24" fillId="0" borderId="0" xfId="0" applyNumberFormat="1" applyFont="1"/>
    <xf numFmtId="0" fontId="8" fillId="0" borderId="0" xfId="0" applyFont="1" applyAlignment="1">
      <alignment wrapText="1"/>
    </xf>
    <xf numFmtId="164" fontId="14" fillId="0" borderId="0" xfId="0" applyNumberFormat="1" applyFont="1"/>
    <xf numFmtId="164" fontId="15" fillId="0" borderId="0" xfId="0" applyNumberFormat="1" applyFont="1" applyAlignment="1">
      <alignment horizontal="center"/>
    </xf>
    <xf numFmtId="164" fontId="22" fillId="0" borderId="0" xfId="0" applyNumberFormat="1" applyFont="1" applyAlignment="1">
      <alignment horizontal="center"/>
    </xf>
    <xf numFmtId="0" fontId="22" fillId="0" borderId="0" xfId="0" applyFont="1" applyAlignment="1">
      <alignment horizontal="center"/>
    </xf>
    <xf numFmtId="164" fontId="14" fillId="0" borderId="0" xfId="0" applyNumberFormat="1" applyFont="1" applyAlignment="1">
      <alignment horizontal="center"/>
    </xf>
    <xf numFmtId="10" fontId="3" fillId="0" borderId="0" xfId="0" applyNumberFormat="1" applyFont="1"/>
    <xf numFmtId="0" fontId="28" fillId="0" borderId="0" xfId="0" applyFont="1"/>
    <xf numFmtId="49" fontId="1" fillId="10" borderId="8" xfId="0" applyNumberFormat="1" applyFont="1" applyFill="1" applyBorder="1"/>
    <xf numFmtId="0" fontId="1" fillId="10" borderId="9" xfId="0" applyFont="1" applyFill="1" applyBorder="1" applyAlignment="1">
      <alignment horizontal="left" vertical="top"/>
    </xf>
    <xf numFmtId="0" fontId="3" fillId="0" borderId="10" xfId="0" applyFont="1" applyBorder="1" applyAlignment="1">
      <alignment horizontal="left" vertical="top"/>
    </xf>
    <xf numFmtId="49" fontId="3" fillId="0" borderId="11" xfId="0" applyNumberFormat="1" applyFont="1" applyBorder="1"/>
    <xf numFmtId="164" fontId="3" fillId="0" borderId="10" xfId="0" applyNumberFormat="1" applyFont="1" applyBorder="1" applyAlignment="1">
      <alignment horizontal="center" vertical="top"/>
    </xf>
    <xf numFmtId="164" fontId="3" fillId="0" borderId="10" xfId="0" applyNumberFormat="1" applyFont="1" applyBorder="1" applyAlignment="1">
      <alignment horizontal="center"/>
    </xf>
    <xf numFmtId="49" fontId="26" fillId="10" borderId="8" xfId="0" applyNumberFormat="1" applyFont="1" applyFill="1" applyBorder="1"/>
    <xf numFmtId="49" fontId="14" fillId="0" borderId="14" xfId="0" applyNumberFormat="1" applyFont="1" applyBorder="1"/>
    <xf numFmtId="164" fontId="3" fillId="0" borderId="10" xfId="0" applyNumberFormat="1" applyFont="1" applyBorder="1" applyAlignment="1">
      <alignment horizontal="left" vertical="top"/>
    </xf>
    <xf numFmtId="49" fontId="3" fillId="0" borderId="8" xfId="0" applyNumberFormat="1" applyFont="1" applyBorder="1"/>
    <xf numFmtId="2" fontId="3" fillId="0" borderId="10" xfId="0" applyNumberFormat="1" applyFont="1" applyBorder="1" applyAlignment="1">
      <alignment horizontal="left" vertical="top"/>
    </xf>
    <xf numFmtId="0" fontId="14" fillId="11" borderId="9" xfId="0" applyFont="1" applyFill="1" applyBorder="1" applyAlignment="1">
      <alignment horizontal="left" vertical="top"/>
    </xf>
    <xf numFmtId="0" fontId="14" fillId="0" borderId="9" xfId="0" applyFont="1" applyBorder="1" applyAlignment="1">
      <alignment horizontal="left" vertical="top"/>
    </xf>
    <xf numFmtId="0" fontId="3" fillId="0" borderId="15" xfId="0" applyFont="1" applyBorder="1" applyAlignment="1">
      <alignment horizontal="left" vertical="top"/>
    </xf>
    <xf numFmtId="164" fontId="3" fillId="0" borderId="1" xfId="0" applyNumberFormat="1" applyFont="1" applyBorder="1" applyAlignment="1">
      <alignment horizontal="right" vertical="top"/>
    </xf>
    <xf numFmtId="4" fontId="3" fillId="0" borderId="1" xfId="0" applyNumberFormat="1" applyFont="1" applyBorder="1" applyAlignment="1">
      <alignment horizontal="right" vertical="top"/>
    </xf>
    <xf numFmtId="0" fontId="14" fillId="0" borderId="16" xfId="0" applyFont="1" applyBorder="1"/>
    <xf numFmtId="0" fontId="3" fillId="0" borderId="17" xfId="0" applyFont="1" applyBorder="1"/>
    <xf numFmtId="164" fontId="3" fillId="0" borderId="17" xfId="0" applyNumberFormat="1" applyFont="1" applyBorder="1"/>
    <xf numFmtId="164" fontId="3" fillId="0" borderId="0" xfId="0" applyNumberFormat="1" applyFont="1" applyAlignment="1">
      <alignment horizontal="right" vertical="top"/>
    </xf>
    <xf numFmtId="0" fontId="32" fillId="0" borderId="0" xfId="0" applyFont="1"/>
    <xf numFmtId="0" fontId="3" fillId="0" borderId="0" xfId="0" applyFont="1" applyAlignment="1">
      <alignment horizontal="left" vertical="top"/>
    </xf>
    <xf numFmtId="164" fontId="3" fillId="0" borderId="15" xfId="0" applyNumberFormat="1" applyFont="1" applyBorder="1" applyAlignment="1">
      <alignment horizontal="left" vertical="top"/>
    </xf>
    <xf numFmtId="164" fontId="11" fillId="0" borderId="17" xfId="0" applyNumberFormat="1" applyFont="1" applyBorder="1"/>
    <xf numFmtId="0" fontId="51" fillId="3" borderId="21" xfId="0" applyFont="1" applyFill="1" applyBorder="1"/>
    <xf numFmtId="0" fontId="51" fillId="3" borderId="22" xfId="0" applyFont="1" applyFill="1" applyBorder="1"/>
    <xf numFmtId="0" fontId="52" fillId="3" borderId="23" xfId="0" applyFont="1" applyFill="1" applyBorder="1"/>
    <xf numFmtId="0" fontId="51" fillId="3" borderId="22" xfId="0" applyFont="1" applyFill="1" applyBorder="1" applyAlignment="1">
      <alignment horizontal="right"/>
    </xf>
    <xf numFmtId="0" fontId="53" fillId="3" borderId="23" xfId="0" applyFont="1" applyFill="1" applyBorder="1"/>
    <xf numFmtId="165" fontId="54" fillId="0" borderId="21" xfId="0" applyNumberFormat="1" applyFont="1" applyBorder="1"/>
    <xf numFmtId="2" fontId="54" fillId="0" borderId="22" xfId="0" applyNumberFormat="1" applyFont="1" applyBorder="1"/>
    <xf numFmtId="0" fontId="54" fillId="0" borderId="22" xfId="0" applyFont="1" applyBorder="1"/>
    <xf numFmtId="0" fontId="54" fillId="0" borderId="23" xfId="0" applyFont="1" applyBorder="1"/>
    <xf numFmtId="165" fontId="54" fillId="13" borderId="21" xfId="0" applyNumberFormat="1" applyFont="1" applyFill="1" applyBorder="1"/>
    <xf numFmtId="2" fontId="54" fillId="13" borderId="22" xfId="0" applyNumberFormat="1" applyFont="1" applyFill="1" applyBorder="1"/>
    <xf numFmtId="0" fontId="54" fillId="13" borderId="22" xfId="0" applyFont="1" applyFill="1" applyBorder="1"/>
    <xf numFmtId="0" fontId="54" fillId="13" borderId="23" xfId="0" applyFont="1" applyFill="1" applyBorder="1"/>
    <xf numFmtId="165" fontId="54" fillId="13" borderId="18" xfId="0" applyNumberFormat="1" applyFont="1" applyFill="1" applyBorder="1"/>
    <xf numFmtId="2" fontId="54" fillId="13" borderId="19" xfId="0" applyNumberFormat="1" applyFont="1" applyFill="1" applyBorder="1"/>
    <xf numFmtId="0" fontId="54" fillId="13" borderId="19" xfId="0" applyFont="1" applyFill="1" applyBorder="1"/>
    <xf numFmtId="0" fontId="54" fillId="13" borderId="20" xfId="0" applyFont="1" applyFill="1" applyBorder="1"/>
    <xf numFmtId="166" fontId="51" fillId="3" borderId="22" xfId="1" applyNumberFormat="1" applyFont="1" applyFill="1" applyBorder="1"/>
    <xf numFmtId="166" fontId="54" fillId="0" borderId="22" xfId="1" applyNumberFormat="1" applyFont="1" applyBorder="1"/>
    <xf numFmtId="166" fontId="54" fillId="13" borderId="22" xfId="1" applyNumberFormat="1" applyFont="1" applyFill="1" applyBorder="1"/>
    <xf numFmtId="166" fontId="54" fillId="13" borderId="19" xfId="1" applyNumberFormat="1" applyFont="1" applyFill="1" applyBorder="1"/>
    <xf numFmtId="166" fontId="0" fillId="0" borderId="0" xfId="1" applyNumberFormat="1" applyFont="1" applyAlignment="1"/>
    <xf numFmtId="0" fontId="0" fillId="0" borderId="0" xfId="0" pivotButton="1"/>
    <xf numFmtId="0" fontId="0" fillId="0" borderId="0" xfId="0" applyAlignment="1">
      <alignment horizontal="left"/>
    </xf>
    <xf numFmtId="0" fontId="0" fillId="0" borderId="0" xfId="0" applyAlignment="1">
      <alignment horizontal="left" indent="1"/>
    </xf>
    <xf numFmtId="43" fontId="0" fillId="0" borderId="0" xfId="0" applyNumberFormat="1"/>
    <xf numFmtId="0" fontId="50" fillId="0" borderId="0" xfId="0" applyFont="1"/>
    <xf numFmtId="0" fontId="57" fillId="0" borderId="0" xfId="0" applyFont="1"/>
    <xf numFmtId="0" fontId="58" fillId="0" borderId="0" xfId="0" applyFont="1"/>
    <xf numFmtId="2" fontId="3" fillId="0" borderId="0" xfId="0" applyNumberFormat="1" applyFont="1"/>
    <xf numFmtId="166" fontId="3" fillId="0" borderId="0" xfId="0" applyNumberFormat="1" applyFont="1"/>
    <xf numFmtId="2" fontId="3" fillId="0" borderId="24" xfId="0" applyNumberFormat="1" applyFont="1" applyBorder="1"/>
    <xf numFmtId="0" fontId="8" fillId="0" borderId="24" xfId="0" applyFont="1" applyBorder="1"/>
    <xf numFmtId="164" fontId="3" fillId="0" borderId="24" xfId="0" applyNumberFormat="1" applyFont="1" applyBorder="1"/>
    <xf numFmtId="0" fontId="17" fillId="0" borderId="24" xfId="0" applyFont="1" applyBorder="1"/>
    <xf numFmtId="166" fontId="3" fillId="0" borderId="24" xfId="0" applyNumberFormat="1" applyFont="1" applyBorder="1"/>
    <xf numFmtId="0" fontId="6" fillId="8" borderId="25" xfId="0" applyFont="1" applyFill="1" applyBorder="1"/>
    <xf numFmtId="2" fontId="56" fillId="0" borderId="0" xfId="0" applyNumberFormat="1" applyFont="1"/>
    <xf numFmtId="0" fontId="7" fillId="8" borderId="24" xfId="0" applyFont="1" applyFill="1" applyBorder="1"/>
    <xf numFmtId="0" fontId="10" fillId="8" borderId="24" xfId="0" applyFont="1" applyFill="1" applyBorder="1"/>
    <xf numFmtId="0" fontId="11" fillId="0" borderId="0" xfId="0" applyFont="1" applyAlignment="1">
      <alignment horizontal="center"/>
    </xf>
    <xf numFmtId="0" fontId="1" fillId="2" borderId="6" xfId="0" applyFont="1" applyFill="1" applyBorder="1"/>
    <xf numFmtId="0" fontId="2" fillId="2" borderId="6" xfId="0" applyFont="1" applyFill="1" applyBorder="1"/>
    <xf numFmtId="0" fontId="3" fillId="2" borderId="6" xfId="0" applyFont="1" applyFill="1" applyBorder="1"/>
    <xf numFmtId="0" fontId="1" fillId="3" borderId="6" xfId="0" applyFont="1" applyFill="1" applyBorder="1"/>
    <xf numFmtId="0" fontId="2" fillId="3" borderId="6" xfId="0" applyFont="1" applyFill="1" applyBorder="1"/>
    <xf numFmtId="0" fontId="6" fillId="3" borderId="6" xfId="0" applyFont="1" applyFill="1" applyBorder="1"/>
    <xf numFmtId="0" fontId="1" fillId="3" borderId="6" xfId="0" applyFont="1" applyFill="1" applyBorder="1" applyAlignment="1">
      <alignment horizontal="right"/>
    </xf>
    <xf numFmtId="0" fontId="7" fillId="3" borderId="6" xfId="0" applyFont="1" applyFill="1" applyBorder="1"/>
    <xf numFmtId="0" fontId="15" fillId="6" borderId="6" xfId="0" applyFont="1" applyFill="1" applyBorder="1"/>
    <xf numFmtId="0" fontId="17" fillId="6" borderId="6" xfId="0" applyFont="1" applyFill="1" applyBorder="1"/>
    <xf numFmtId="17" fontId="17" fillId="6" borderId="6" xfId="0" applyNumberFormat="1" applyFont="1" applyFill="1" applyBorder="1"/>
    <xf numFmtId="0" fontId="8" fillId="6" borderId="6" xfId="0" applyFont="1" applyFill="1" applyBorder="1"/>
    <xf numFmtId="3" fontId="17" fillId="6" borderId="6" xfId="0" applyNumberFormat="1" applyFont="1" applyFill="1" applyBorder="1"/>
    <xf numFmtId="0" fontId="55" fillId="6" borderId="6" xfId="0" applyFont="1" applyFill="1" applyBorder="1"/>
    <xf numFmtId="4" fontId="8" fillId="6" borderId="6" xfId="0" applyNumberFormat="1" applyFont="1" applyFill="1" applyBorder="1"/>
    <xf numFmtId="164" fontId="11" fillId="6" borderId="6" xfId="0" applyNumberFormat="1" applyFont="1" applyFill="1" applyBorder="1"/>
    <xf numFmtId="0" fontId="11" fillId="6" borderId="6" xfId="0" applyFont="1" applyFill="1" applyBorder="1"/>
    <xf numFmtId="0" fontId="11" fillId="7" borderId="6" xfId="0" applyFont="1" applyFill="1" applyBorder="1"/>
    <xf numFmtId="0" fontId="15" fillId="5" borderId="6" xfId="0" applyFont="1" applyFill="1" applyBorder="1"/>
    <xf numFmtId="0" fontId="11" fillId="5" borderId="6" xfId="0" applyFont="1" applyFill="1" applyBorder="1"/>
    <xf numFmtId="0" fontId="14" fillId="5" borderId="6" xfId="0" applyFont="1" applyFill="1" applyBorder="1"/>
    <xf numFmtId="17" fontId="14" fillId="6" borderId="6" xfId="0" applyNumberFormat="1" applyFont="1" applyFill="1" applyBorder="1"/>
    <xf numFmtId="0" fontId="14" fillId="6" borderId="6" xfId="0" applyFont="1" applyFill="1" applyBorder="1"/>
    <xf numFmtId="3" fontId="14" fillId="6" borderId="6" xfId="0" applyNumberFormat="1" applyFont="1" applyFill="1" applyBorder="1"/>
    <xf numFmtId="0" fontId="0" fillId="6" borderId="6" xfId="0" applyFill="1" applyBorder="1"/>
    <xf numFmtId="0" fontId="6" fillId="8" borderId="7" xfId="0" applyFont="1" applyFill="1" applyBorder="1"/>
    <xf numFmtId="0" fontId="10" fillId="8" borderId="7" xfId="0" applyFont="1" applyFill="1" applyBorder="1"/>
    <xf numFmtId="0" fontId="7" fillId="8" borderId="7" xfId="0" applyFont="1" applyFill="1" applyBorder="1"/>
    <xf numFmtId="2" fontId="3" fillId="0" borderId="7" xfId="0" applyNumberFormat="1" applyFont="1" applyBorder="1"/>
    <xf numFmtId="0" fontId="11" fillId="0" borderId="7" xfId="0" applyFont="1" applyBorder="1"/>
    <xf numFmtId="0" fontId="0" fillId="0" borderId="7" xfId="0" applyBorder="1"/>
    <xf numFmtId="164" fontId="3" fillId="6" borderId="6" xfId="0" applyNumberFormat="1" applyFont="1" applyFill="1" applyBorder="1"/>
    <xf numFmtId="0" fontId="17" fillId="7" borderId="6" xfId="0" applyFont="1" applyFill="1" applyBorder="1"/>
    <xf numFmtId="164" fontId="3" fillId="7" borderId="6" xfId="0" applyNumberFormat="1" applyFont="1" applyFill="1" applyBorder="1"/>
    <xf numFmtId="0" fontId="0" fillId="7" borderId="6" xfId="0" applyFill="1" applyBorder="1"/>
    <xf numFmtId="0" fontId="3" fillId="6" borderId="6" xfId="0" applyFont="1" applyFill="1" applyBorder="1"/>
    <xf numFmtId="4" fontId="3" fillId="0" borderId="7" xfId="1" applyNumberFormat="1" applyFont="1" applyBorder="1"/>
    <xf numFmtId="0" fontId="15" fillId="9" borderId="6" xfId="0" applyFont="1" applyFill="1" applyBorder="1"/>
    <xf numFmtId="0" fontId="20" fillId="2" borderId="6" xfId="0" applyFont="1" applyFill="1" applyBorder="1"/>
    <xf numFmtId="0" fontId="21" fillId="5" borderId="6" xfId="0" applyFont="1" applyFill="1" applyBorder="1" applyAlignment="1">
      <alignment wrapText="1"/>
    </xf>
    <xf numFmtId="0" fontId="14" fillId="5" borderId="6" xfId="0" applyFont="1" applyFill="1" applyBorder="1" applyAlignment="1">
      <alignment wrapText="1"/>
    </xf>
    <xf numFmtId="0" fontId="0" fillId="5" borderId="6" xfId="0" applyFill="1" applyBorder="1"/>
    <xf numFmtId="164" fontId="24" fillId="6" borderId="6" xfId="0" applyNumberFormat="1" applyFont="1" applyFill="1" applyBorder="1"/>
    <xf numFmtId="0" fontId="14" fillId="6" borderId="6" xfId="0" applyFont="1" applyFill="1" applyBorder="1" applyAlignment="1">
      <alignment horizontal="center"/>
    </xf>
    <xf numFmtId="0" fontId="2" fillId="10" borderId="6" xfId="0" applyFont="1" applyFill="1" applyBorder="1"/>
    <xf numFmtId="0" fontId="29" fillId="10" borderId="6" xfId="0" applyFont="1" applyFill="1" applyBorder="1" applyAlignment="1">
      <alignment wrapText="1"/>
    </xf>
    <xf numFmtId="0" fontId="0" fillId="10" borderId="6" xfId="0" applyFill="1" applyBorder="1"/>
    <xf numFmtId="0" fontId="26" fillId="10" borderId="6" xfId="0" applyFont="1" applyFill="1" applyBorder="1"/>
    <xf numFmtId="49" fontId="1" fillId="10" borderId="13" xfId="0" applyNumberFormat="1" applyFont="1" applyFill="1" applyBorder="1"/>
    <xf numFmtId="0" fontId="3" fillId="10" borderId="6" xfId="0" applyFont="1" applyFill="1" applyBorder="1"/>
    <xf numFmtId="0" fontId="30" fillId="10" borderId="6" xfId="0" applyFont="1" applyFill="1" applyBorder="1"/>
    <xf numFmtId="0" fontId="26" fillId="10" borderId="13" xfId="0" applyFont="1" applyFill="1" applyBorder="1" applyAlignment="1">
      <alignment wrapText="1"/>
    </xf>
    <xf numFmtId="0" fontId="31" fillId="10" borderId="13" xfId="0" applyFont="1" applyFill="1" applyBorder="1"/>
    <xf numFmtId="0" fontId="0" fillId="10" borderId="13" xfId="0" applyFill="1" applyBorder="1"/>
    <xf numFmtId="169" fontId="3" fillId="10" borderId="6" xfId="0" applyNumberFormat="1" applyFont="1" applyFill="1" applyBorder="1" applyAlignment="1">
      <alignment horizontal="right" vertical="top"/>
    </xf>
    <xf numFmtId="2" fontId="3" fillId="0" borderId="13" xfId="0" applyNumberFormat="1" applyFont="1" applyBorder="1"/>
    <xf numFmtId="49" fontId="3" fillId="0" borderId="13" xfId="0" applyNumberFormat="1" applyFont="1" applyBorder="1"/>
    <xf numFmtId="0" fontId="3" fillId="12" borderId="15" xfId="0" applyFont="1" applyFill="1" applyBorder="1" applyAlignment="1">
      <alignment horizontal="left" vertical="top"/>
    </xf>
    <xf numFmtId="0" fontId="3" fillId="12" borderId="6" xfId="0" applyFont="1" applyFill="1" applyBorder="1" applyAlignment="1">
      <alignment horizontal="left" vertical="top"/>
    </xf>
    <xf numFmtId="0" fontId="14" fillId="0" borderId="7" xfId="0" applyFont="1" applyBorder="1"/>
    <xf numFmtId="164" fontId="3" fillId="0" borderId="7" xfId="0" applyNumberFormat="1" applyFont="1" applyBorder="1"/>
    <xf numFmtId="0" fontId="32" fillId="10" borderId="6" xfId="0" applyFont="1" applyFill="1" applyBorder="1"/>
    <xf numFmtId="0" fontId="1" fillId="10" borderId="6" xfId="0" applyFont="1" applyFill="1" applyBorder="1"/>
    <xf numFmtId="164" fontId="2" fillId="10" borderId="6" xfId="0" applyNumberFormat="1" applyFont="1" applyFill="1" applyBorder="1"/>
    <xf numFmtId="0" fontId="31" fillId="10" borderId="6" xfId="0" applyFont="1" applyFill="1" applyBorder="1"/>
    <xf numFmtId="0" fontId="33" fillId="10" borderId="6" xfId="0" applyFont="1" applyFill="1" applyBorder="1"/>
    <xf numFmtId="164" fontId="33" fillId="10" borderId="6" xfId="0" applyNumberFormat="1" applyFont="1" applyFill="1" applyBorder="1"/>
    <xf numFmtId="0" fontId="34" fillId="10" borderId="6" xfId="0" applyFont="1" applyFill="1" applyBorder="1"/>
    <xf numFmtId="0" fontId="6" fillId="10" borderId="6" xfId="0" applyFont="1" applyFill="1" applyBorder="1"/>
    <xf numFmtId="0" fontId="27" fillId="10" borderId="6" xfId="0" applyFont="1" applyFill="1" applyBorder="1"/>
    <xf numFmtId="164" fontId="27" fillId="10" borderId="6" xfId="0" applyNumberFormat="1" applyFont="1" applyFill="1" applyBorder="1"/>
    <xf numFmtId="0" fontId="35" fillId="10" borderId="6" xfId="0" applyFont="1" applyFill="1" applyBorder="1"/>
    <xf numFmtId="0" fontId="20" fillId="10" borderId="6" xfId="0" applyFont="1" applyFill="1" applyBorder="1"/>
    <xf numFmtId="0" fontId="31" fillId="10" borderId="6" xfId="0" applyFont="1" applyFill="1" applyBorder="1" applyAlignment="1">
      <alignment horizontal="left" vertical="top"/>
    </xf>
    <xf numFmtId="0" fontId="3" fillId="10" borderId="6" xfId="0" applyFont="1" applyFill="1" applyBorder="1" applyAlignment="1">
      <alignment horizontal="left" vertical="top"/>
    </xf>
    <xf numFmtId="164" fontId="3" fillId="10" borderId="6" xfId="0" applyNumberFormat="1" applyFont="1" applyFill="1" applyBorder="1" applyAlignment="1">
      <alignment horizontal="right" vertical="top"/>
    </xf>
    <xf numFmtId="0" fontId="11" fillId="7" borderId="6" xfId="0" applyFont="1" applyFill="1" applyBorder="1" applyAlignment="1">
      <alignment horizontal="left" vertical="top" wrapText="1"/>
    </xf>
    <xf numFmtId="0" fontId="11" fillId="7" borderId="6" xfId="0" applyFont="1" applyFill="1" applyBorder="1" applyAlignment="1">
      <alignment vertical="top" wrapText="1"/>
    </xf>
    <xf numFmtId="0" fontId="15" fillId="5" borderId="6" xfId="0" applyFont="1" applyFill="1" applyBorder="1" applyAlignment="1">
      <alignment wrapText="1"/>
    </xf>
    <xf numFmtId="0" fontId="16" fillId="0" borderId="6" xfId="0" applyFont="1" applyBorder="1"/>
    <xf numFmtId="0" fontId="11" fillId="7" borderId="6" xfId="0" applyFont="1" applyFill="1" applyBorder="1" applyAlignment="1">
      <alignment horizontal="left" vertical="center" wrapText="1"/>
    </xf>
    <xf numFmtId="0" fontId="3" fillId="0" borderId="0" xfId="0" applyFont="1" applyAlignment="1">
      <alignment wrapText="1"/>
    </xf>
    <xf numFmtId="0" fontId="0" fillId="0" borderId="0" xfId="0"/>
    <xf numFmtId="0" fontId="14" fillId="0" borderId="0" xfId="0" applyFont="1" applyAlignment="1">
      <alignment wrapText="1"/>
    </xf>
    <xf numFmtId="0" fontId="14" fillId="5" borderId="6" xfId="0" applyFont="1" applyFill="1" applyBorder="1" applyAlignment="1">
      <alignment wrapText="1"/>
    </xf>
    <xf numFmtId="0" fontId="15" fillId="0" borderId="5" xfId="0" applyFont="1" applyBorder="1" applyAlignment="1">
      <alignment wrapText="1"/>
    </xf>
    <xf numFmtId="0" fontId="16" fillId="0" borderId="5" xfId="0" applyFont="1" applyBorder="1"/>
    <xf numFmtId="0" fontId="59" fillId="7" borderId="6" xfId="0" applyFont="1" applyFill="1" applyBorder="1" applyAlignment="1">
      <alignment horizontal="left" vertical="top" wrapText="1"/>
    </xf>
    <xf numFmtId="0" fontId="10" fillId="8" borderId="7" xfId="0" applyFont="1" applyFill="1" applyBorder="1" applyAlignment="1">
      <alignment wrapText="1"/>
    </xf>
    <xf numFmtId="0" fontId="16" fillId="0" borderId="7" xfId="0" applyFont="1" applyBorder="1"/>
    <xf numFmtId="0" fontId="10" fillId="8" borderId="24" xfId="0" applyFont="1" applyFill="1" applyBorder="1" applyAlignment="1">
      <alignment wrapText="1"/>
    </xf>
    <xf numFmtId="0" fontId="16" fillId="0" borderId="24" xfId="0" applyFont="1" applyBorder="1"/>
    <xf numFmtId="0" fontId="7" fillId="8" borderId="24" xfId="0" applyFont="1" applyFill="1" applyBorder="1"/>
    <xf numFmtId="0" fontId="10" fillId="8" borderId="24" xfId="0" applyFont="1" applyFill="1" applyBorder="1"/>
    <xf numFmtId="0" fontId="7" fillId="8" borderId="7" xfId="0" applyFont="1" applyFill="1" applyBorder="1"/>
    <xf numFmtId="0" fontId="10" fillId="8" borderId="7" xfId="0" applyFont="1" applyFill="1" applyBorder="1"/>
    <xf numFmtId="0" fontId="23" fillId="5" borderId="6" xfId="0" applyFont="1" applyFill="1" applyBorder="1" applyAlignment="1">
      <alignment wrapText="1"/>
    </xf>
    <xf numFmtId="0" fontId="11" fillId="5" borderId="6" xfId="0" applyFont="1" applyFill="1" applyBorder="1" applyAlignment="1">
      <alignment wrapText="1"/>
    </xf>
    <xf numFmtId="0" fontId="25" fillId="0" borderId="0" xfId="0" applyFont="1" applyAlignment="1">
      <alignment wrapText="1"/>
    </xf>
    <xf numFmtId="0" fontId="23" fillId="0" borderId="0" xfId="0" applyFont="1" applyAlignment="1">
      <alignment wrapText="1"/>
    </xf>
    <xf numFmtId="0" fontId="26" fillId="10" borderId="13" xfId="0" applyFont="1" applyFill="1" applyBorder="1" applyAlignment="1">
      <alignment wrapText="1"/>
    </xf>
    <xf numFmtId="0" fontId="16" fillId="0" borderId="13" xfId="0" applyFont="1" applyBorder="1"/>
    <xf numFmtId="0" fontId="26" fillId="10" borderId="6" xfId="0" applyFont="1" applyFill="1" applyBorder="1" applyAlignment="1">
      <alignment wrapText="1"/>
    </xf>
    <xf numFmtId="0" fontId="27" fillId="10" borderId="6" xfId="0" applyFont="1" applyFill="1" applyBorder="1" applyAlignment="1">
      <alignment wrapText="1"/>
    </xf>
    <xf numFmtId="0" fontId="29" fillId="10" borderId="6" xfId="0" applyFont="1" applyFill="1" applyBorder="1" applyAlignment="1">
      <alignment wrapText="1"/>
    </xf>
    <xf numFmtId="0" fontId="26" fillId="10" borderId="12" xfId="0" applyFont="1" applyFill="1" applyBorder="1" applyAlignment="1">
      <alignment wrapText="1"/>
    </xf>
    <xf numFmtId="0" fontId="16" fillId="0" borderId="12" xfId="0" applyFont="1" applyBorder="1"/>
    <xf numFmtId="0" fontId="1" fillId="10" borderId="6" xfId="0" applyFont="1" applyFill="1" applyBorder="1" applyAlignment="1">
      <alignment wrapText="1"/>
    </xf>
  </cellXfs>
  <cellStyles count="2">
    <cellStyle name="Currency" xfId="1" builtinId="4"/>
    <cellStyle name="Normal" xfId="0" builtinId="0"/>
  </cellStyles>
  <dxfs count="27">
    <dxf>
      <fill>
        <patternFill patternType="solid">
          <fgColor rgb="FFE2EFD9"/>
          <bgColor rgb="FFE2EFD9"/>
        </patternFill>
      </fill>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Hard and Soft</a:t>
            </a:r>
            <a:r>
              <a:rPr lang="en-US" b="1" baseline="0"/>
              <a:t> Water Scatter Plot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827405594919192"/>
          <c:y val="0.10578989048782697"/>
          <c:w val="0.72792228428711381"/>
          <c:h val="0.76465709791242986"/>
        </c:manualLayout>
      </c:layout>
      <c:scatterChart>
        <c:scatterStyle val="lineMarker"/>
        <c:varyColors val="0"/>
        <c:ser>
          <c:idx val="0"/>
          <c:order val="0"/>
          <c:tx>
            <c:strRef>
              <c:f>'Water Trading Repository Table'!$C$1:$C$2</c:f>
              <c:strCache>
                <c:ptCount val="2"/>
                <c:pt idx="0">
                  <c:v>Column2</c:v>
                </c:pt>
                <c:pt idx="1">
                  <c:v>Water Balancing Price ($/ML)</c:v>
                </c:pt>
              </c:strCache>
            </c:strRef>
          </c:tx>
          <c:spPr>
            <a:ln w="19050" cap="rnd">
              <a:noFill/>
              <a:round/>
            </a:ln>
            <a:effectLst/>
          </c:spPr>
          <c:marker>
            <c:symbol val="circle"/>
            <c:size val="5"/>
            <c:spPr>
              <a:solidFill>
                <a:schemeClr val="accent1"/>
              </a:solidFill>
              <a:ln w="9525">
                <a:solidFill>
                  <a:schemeClr val="accent1"/>
                </a:solidFill>
              </a:ln>
              <a:effectLst/>
            </c:spPr>
          </c:marker>
          <c:xVal>
            <c:numRef>
              <c:f>'Water Trading Repository Table'!$C$3:$C$1462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'Water Trading Repository Table'!$B$3:$B$1462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0CBC-4DF6-80C2-DDB6A9D6F81D}"/>
            </c:ext>
          </c:extLst>
        </c:ser>
        <c:dLbls>
          <c:showLegendKey val="0"/>
          <c:showVal val="0"/>
          <c:showCatName val="0"/>
          <c:showSerName val="0"/>
          <c:showPercent val="0"/>
          <c:showBubbleSize val="0"/>
        </c:dLbls>
        <c:axId val="598663647"/>
        <c:axId val="595986575"/>
      </c:scatterChart>
      <c:valAx>
        <c:axId val="598663647"/>
        <c:scaling>
          <c:orientation val="minMax"/>
          <c:max val="2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Price</a:t>
                </a:r>
              </a:p>
            </c:rich>
          </c:tx>
          <c:layout>
            <c:manualLayout>
              <c:xMode val="edge"/>
              <c:yMode val="edge"/>
              <c:x val="0.50948380163819729"/>
              <c:y val="0.9250400488732013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986575"/>
        <c:crosses val="autoZero"/>
        <c:crossBetween val="midCat"/>
        <c:majorUnit val="20"/>
      </c:valAx>
      <c:valAx>
        <c:axId val="595986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Quantity of Water</a:t>
                </a:r>
              </a:p>
            </c:rich>
          </c:tx>
          <c:layout>
            <c:manualLayout>
              <c:xMode val="edge"/>
              <c:yMode val="edge"/>
              <c:x val="2.5629012868236833E-2"/>
              <c:y val="0.44944293601230878"/>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6636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Sheet1!$B$1:$B$730</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Sheet1!$A$1:$A$730</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38A1-456B-9D26-EA29369DD323}"/>
            </c:ext>
          </c:extLst>
        </c:ser>
        <c:dLbls>
          <c:showLegendKey val="0"/>
          <c:showVal val="0"/>
          <c:showCatName val="0"/>
          <c:showSerName val="0"/>
          <c:showPercent val="0"/>
          <c:showBubbleSize val="0"/>
        </c:dLbls>
        <c:axId val="599778527"/>
        <c:axId val="641170847"/>
      </c:scatterChart>
      <c:valAx>
        <c:axId val="59977852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170847"/>
        <c:crosses val="autoZero"/>
        <c:crossBetween val="midCat"/>
      </c:valAx>
      <c:valAx>
        <c:axId val="6411708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7785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 and Soft Water Scater plot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Sheet1!$R$1:$R$2</c:f>
              <c:strCache>
                <c:ptCount val="2"/>
                <c:pt idx="0">
                  <c:v>Column2</c:v>
                </c:pt>
                <c:pt idx="1">
                  <c:v>Water Balancing Price ($/ML)</c:v>
                </c:pt>
              </c:strCache>
            </c:strRef>
          </c:tx>
          <c:spPr>
            <a:ln w="19050" cap="rnd">
              <a:noFill/>
              <a:round/>
            </a:ln>
            <a:effectLst/>
          </c:spPr>
          <c:marker>
            <c:symbol val="circle"/>
            <c:size val="5"/>
            <c:spPr>
              <a:solidFill>
                <a:schemeClr val="accent1"/>
              </a:solidFill>
              <a:ln w="9525">
                <a:solidFill>
                  <a:schemeClr val="accent1"/>
                </a:solidFill>
              </a:ln>
              <a:effectLst/>
            </c:spPr>
          </c:marker>
          <c:xVal>
            <c:numRef>
              <c:f>Sheet1!$R$3:$R$1462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Sheet1!$Q$3:$Q$1462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1375-4208-A227-2527B53C9876}"/>
            </c:ext>
          </c:extLst>
        </c:ser>
        <c:dLbls>
          <c:showLegendKey val="0"/>
          <c:showVal val="0"/>
          <c:showCatName val="0"/>
          <c:showSerName val="0"/>
          <c:showPercent val="0"/>
          <c:showBubbleSize val="0"/>
        </c:dLbls>
        <c:axId val="599180079"/>
        <c:axId val="606382719"/>
      </c:scatterChart>
      <c:valAx>
        <c:axId val="5991800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382719"/>
        <c:crosses val="autoZero"/>
        <c:crossBetween val="midCat"/>
      </c:valAx>
      <c:valAx>
        <c:axId val="6063827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1800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Sheet1!$V$2:$V$731</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Sheet1!$U$2:$U$731</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EEDD-481B-BADB-67D1750B3992}"/>
            </c:ext>
          </c:extLst>
        </c:ser>
        <c:dLbls>
          <c:showLegendKey val="0"/>
          <c:showVal val="0"/>
          <c:showCatName val="0"/>
          <c:showSerName val="0"/>
          <c:showPercent val="0"/>
          <c:showBubbleSize val="0"/>
        </c:dLbls>
        <c:axId val="629410735"/>
        <c:axId val="1593762607"/>
      </c:scatterChart>
      <c:valAx>
        <c:axId val="629410735"/>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762607"/>
        <c:crosses val="autoZero"/>
        <c:crossBetween val="midCat"/>
      </c:valAx>
      <c:valAx>
        <c:axId val="1593762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10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 Water Scatter</a:t>
            </a:r>
            <a:r>
              <a:rPr lang="en-US" baseline="0"/>
              <a:t>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AVERAGE QUANTITY</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'Economic Market Analysis'!$C$18:$N$18</c:f>
              <c:numCache>
                <c:formatCode>"$"#,##0.00</c:formatCode>
                <c:ptCount val="12"/>
                <c:pt idx="0">
                  <c:v>110.48381542382315</c:v>
                </c:pt>
                <c:pt idx="1">
                  <c:v>110.62720422979757</c:v>
                </c:pt>
                <c:pt idx="2">
                  <c:v>110.55818806730868</c:v>
                </c:pt>
                <c:pt idx="3">
                  <c:v>93.17518584656078</c:v>
                </c:pt>
                <c:pt idx="4">
                  <c:v>93.408910429176501</c:v>
                </c:pt>
                <c:pt idx="5">
                  <c:v>92.851211447811423</c:v>
                </c:pt>
                <c:pt idx="6">
                  <c:v>92.809567652329747</c:v>
                </c:pt>
                <c:pt idx="7">
                  <c:v>93.14548020527856</c:v>
                </c:pt>
                <c:pt idx="8">
                  <c:v>92.989220833333306</c:v>
                </c:pt>
                <c:pt idx="9">
                  <c:v>92.823577188940064</c:v>
                </c:pt>
                <c:pt idx="10">
                  <c:v>93.029854347041791</c:v>
                </c:pt>
                <c:pt idx="11">
                  <c:v>93.232935483870918</c:v>
                </c:pt>
              </c:numCache>
            </c:numRef>
          </c:xVal>
          <c:yVal>
            <c:numRef>
              <c:f>'Economic Market Analysis'!$C$19:$N$19</c:f>
              <c:numCache>
                <c:formatCode>#,##0.00</c:formatCode>
                <c:ptCount val="12"/>
                <c:pt idx="0">
                  <c:v>2391.3758824827114</c:v>
                </c:pt>
                <c:pt idx="1">
                  <c:v>2533.2689003303749</c:v>
                </c:pt>
                <c:pt idx="2">
                  <c:v>2203.7442618771042</c:v>
                </c:pt>
                <c:pt idx="3">
                  <c:v>2349.5141185681864</c:v>
                </c:pt>
                <c:pt idx="4">
                  <c:v>2243.584512119523</c:v>
                </c:pt>
                <c:pt idx="5">
                  <c:v>2359.3149577593058</c:v>
                </c:pt>
                <c:pt idx="6">
                  <c:v>2443.2652008227428</c:v>
                </c:pt>
                <c:pt idx="7">
                  <c:v>2300.8485926974759</c:v>
                </c:pt>
                <c:pt idx="8">
                  <c:v>2261.3424374589526</c:v>
                </c:pt>
                <c:pt idx="9">
                  <c:v>2188.7956099697999</c:v>
                </c:pt>
                <c:pt idx="10">
                  <c:v>2303.4374718156046</c:v>
                </c:pt>
                <c:pt idx="11">
                  <c:v>2443.6005061474129</c:v>
                </c:pt>
              </c:numCache>
            </c:numRef>
          </c:yVal>
          <c:smooth val="0"/>
          <c:extLst>
            <c:ext xmlns:c16="http://schemas.microsoft.com/office/drawing/2014/chart" uri="{C3380CC4-5D6E-409C-BE32-E72D297353CC}">
              <c16:uniqueId val="{00000002-7A22-48EC-A09C-185FEB83A682}"/>
            </c:ext>
          </c:extLst>
        </c:ser>
        <c:dLbls>
          <c:showLegendKey val="0"/>
          <c:showVal val="0"/>
          <c:showCatName val="0"/>
          <c:showSerName val="0"/>
          <c:showPercent val="0"/>
          <c:showBubbleSize val="0"/>
        </c:dLbls>
        <c:axId val="295738207"/>
        <c:axId val="611194607"/>
      </c:scatterChart>
      <c:valAx>
        <c:axId val="295738207"/>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Average</a:t>
                </a:r>
                <a:r>
                  <a:rPr lang="en-US" b="1" baseline="0"/>
                  <a:t> WMBP</a:t>
                </a:r>
                <a:endParaRPr lang="en-US" b="1"/>
              </a:p>
            </c:rich>
          </c:tx>
          <c:layout>
            <c:manualLayout>
              <c:xMode val="edge"/>
              <c:yMode val="edge"/>
              <c:x val="0.38642473262270788"/>
              <c:y val="0.931969002095378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194607"/>
        <c:crosses val="autoZero"/>
        <c:crossBetween val="midCat"/>
        <c:majorUnit val="20"/>
      </c:valAx>
      <c:valAx>
        <c:axId val="6111946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Average</a:t>
                </a:r>
                <a:r>
                  <a:rPr lang="en-US" b="1" baseline="0"/>
                  <a:t> Quantity of Water</a:t>
                </a:r>
                <a:endParaRPr lang="en-US" b="1"/>
              </a:p>
            </c:rich>
          </c:tx>
          <c:layout>
            <c:manualLayout>
              <c:xMode val="edge"/>
              <c:yMode val="edge"/>
              <c:x val="9.0702947845804991E-3"/>
              <c:y val="0.1467904590218037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38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 Water</a:t>
            </a:r>
            <a:r>
              <a:rPr lang="en-US" baseline="0"/>
              <a:t> Scatter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570126314855804"/>
          <c:y val="0.14359272164150214"/>
          <c:w val="0.77402300518886746"/>
          <c:h val="0.67596489463207343"/>
        </c:manualLayout>
      </c:layout>
      <c:scatterChart>
        <c:scatterStyle val="lineMarker"/>
        <c:varyColors val="0"/>
        <c:ser>
          <c:idx val="0"/>
          <c:order val="0"/>
          <c:tx>
            <c:v>AVERAGE QUANTITY</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'Economic Market Analysis'!$C$21:$N$21</c:f>
              <c:numCache>
                <c:formatCode>"$"#,##0.00</c:formatCode>
                <c:ptCount val="12"/>
                <c:pt idx="0">
                  <c:v>62.299699046920772</c:v>
                </c:pt>
                <c:pt idx="1">
                  <c:v>63.031776721938691</c:v>
                </c:pt>
                <c:pt idx="2">
                  <c:v>52.441594389168138</c:v>
                </c:pt>
                <c:pt idx="3">
                  <c:v>51.963278490860944</c:v>
                </c:pt>
                <c:pt idx="4">
                  <c:v>49.10979825327</c:v>
                </c:pt>
                <c:pt idx="5">
                  <c:v>51.461810151515095</c:v>
                </c:pt>
                <c:pt idx="6">
                  <c:v>60.395873207885266</c:v>
                </c:pt>
                <c:pt idx="7">
                  <c:v>56.719599991853968</c:v>
                </c:pt>
                <c:pt idx="8">
                  <c:v>55.143418813131255</c:v>
                </c:pt>
                <c:pt idx="9">
                  <c:v>57.362720698924704</c:v>
                </c:pt>
                <c:pt idx="10">
                  <c:v>54.372058161976852</c:v>
                </c:pt>
                <c:pt idx="11">
                  <c:v>55.520378176930556</c:v>
                </c:pt>
              </c:numCache>
            </c:numRef>
          </c:xVal>
          <c:yVal>
            <c:numRef>
              <c:f>'Economic Market Analysis'!$C$22:$N$22</c:f>
              <c:numCache>
                <c:formatCode>#,##0.00</c:formatCode>
                <c:ptCount val="12"/>
                <c:pt idx="0">
                  <c:v>2205.0044354480824</c:v>
                </c:pt>
                <c:pt idx="1">
                  <c:v>2278.9148920918328</c:v>
                </c:pt>
                <c:pt idx="2">
                  <c:v>2051.8848246648477</c:v>
                </c:pt>
                <c:pt idx="3">
                  <c:v>2022.0853898845555</c:v>
                </c:pt>
                <c:pt idx="4">
                  <c:v>2047.9829256126895</c:v>
                </c:pt>
                <c:pt idx="5">
                  <c:v>2100.1843645292161</c:v>
                </c:pt>
                <c:pt idx="6">
                  <c:v>2122.8352936827923</c:v>
                </c:pt>
                <c:pt idx="7">
                  <c:v>2101.2698990655363</c:v>
                </c:pt>
                <c:pt idx="8">
                  <c:v>2045.3439327209553</c:v>
                </c:pt>
                <c:pt idx="9">
                  <c:v>2009.1871525537595</c:v>
                </c:pt>
                <c:pt idx="10">
                  <c:v>2098.4211861697281</c:v>
                </c:pt>
                <c:pt idx="11">
                  <c:v>2180.7985733748733</c:v>
                </c:pt>
              </c:numCache>
            </c:numRef>
          </c:yVal>
          <c:smooth val="0"/>
          <c:extLst>
            <c:ext xmlns:c16="http://schemas.microsoft.com/office/drawing/2014/chart" uri="{C3380CC4-5D6E-409C-BE32-E72D297353CC}">
              <c16:uniqueId val="{00000002-D6A2-42A0-989B-3BD4CF9BB313}"/>
            </c:ext>
          </c:extLst>
        </c:ser>
        <c:dLbls>
          <c:showLegendKey val="0"/>
          <c:showVal val="0"/>
          <c:showCatName val="0"/>
          <c:showSerName val="0"/>
          <c:showPercent val="0"/>
          <c:showBubbleSize val="0"/>
        </c:dLbls>
        <c:axId val="598676399"/>
        <c:axId val="303981679"/>
      </c:scatterChart>
      <c:valAx>
        <c:axId val="5986763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lumMod val="65000"/>
                        <a:lumOff val="35000"/>
                      </a:srgbClr>
                    </a:solidFill>
                    <a:latin typeface="+mn-lt"/>
                    <a:ea typeface="+mn-ea"/>
                    <a:cs typeface="+mn-cs"/>
                  </a:defRPr>
                </a:pPr>
                <a:r>
                  <a:rPr lang="en-US" sz="1000" b="1" i="0" baseline="0">
                    <a:effectLst/>
                  </a:rPr>
                  <a:t>Average WMBP</a:t>
                </a:r>
                <a:endParaRPr lang="en-US"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layout>
            <c:manualLayout>
              <c:xMode val="edge"/>
              <c:yMode val="edge"/>
              <c:x val="0.38552394081654623"/>
              <c:y val="0.88925252525252529"/>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lumMod val="65000"/>
                      <a:lumOff val="35000"/>
                    </a:srgbClr>
                  </a:solidFill>
                  <a:latin typeface="+mn-lt"/>
                  <a:ea typeface="+mn-ea"/>
                  <a:cs typeface="+mn-cs"/>
                </a:defRPr>
              </a:pPr>
              <a:endParaRPr lang="en-US"/>
            </a:p>
          </c:txPr>
        </c:title>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981679"/>
        <c:crosses val="autoZero"/>
        <c:crossBetween val="midCat"/>
        <c:majorUnit val="20"/>
      </c:valAx>
      <c:valAx>
        <c:axId val="303981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lumMod val="65000"/>
                        <a:lumOff val="35000"/>
                      </a:srgbClr>
                    </a:solidFill>
                    <a:latin typeface="+mn-lt"/>
                    <a:ea typeface="+mn-ea"/>
                    <a:cs typeface="+mn-cs"/>
                  </a:defRPr>
                </a:pPr>
                <a:r>
                  <a:rPr lang="en-US" sz="1000" b="1" i="0" baseline="0">
                    <a:effectLst/>
                  </a:rPr>
                  <a:t>Average Quantity of Water</a:t>
                </a:r>
                <a:endParaRPr lang="en-US"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layout>
            <c:manualLayout>
              <c:xMode val="edge"/>
              <c:yMode val="edge"/>
              <c:x val="0"/>
              <c:y val="0.22733591227925781"/>
            </c:manualLayout>
          </c:layout>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lumMod val="65000"/>
                      <a:lumOff val="35000"/>
                    </a:srgb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6763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Hard and Soft Water Scatter Plot</c:v>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'Economic Market Analysis'!$C$15:$N$15</c:f>
              <c:numCache>
                <c:formatCode>"$"#,##0.00</c:formatCode>
                <c:ptCount val="12"/>
                <c:pt idx="0">
                  <c:v>86.391757235371969</c:v>
                </c:pt>
                <c:pt idx="1">
                  <c:v>86.829490475868141</c:v>
                </c:pt>
                <c:pt idx="2">
                  <c:v>81.49989122823844</c:v>
                </c:pt>
                <c:pt idx="3">
                  <c:v>72.569232168710826</c:v>
                </c:pt>
                <c:pt idx="4">
                  <c:v>71.259354341223244</c:v>
                </c:pt>
                <c:pt idx="5">
                  <c:v>72.156510799663252</c:v>
                </c:pt>
                <c:pt idx="6">
                  <c:v>76.602720430107496</c:v>
                </c:pt>
                <c:pt idx="7">
                  <c:v>74.932540098566292</c:v>
                </c:pt>
                <c:pt idx="8">
                  <c:v>74.066319823232305</c:v>
                </c:pt>
                <c:pt idx="9">
                  <c:v>75.093148943932377</c:v>
                </c:pt>
                <c:pt idx="10">
                  <c:v>73.700956254509322</c:v>
                </c:pt>
                <c:pt idx="11">
                  <c:v>74.376656830400748</c:v>
                </c:pt>
              </c:numCache>
            </c:numRef>
          </c:xVal>
          <c:yVal>
            <c:numRef>
              <c:f>'Economic Market Analysis'!$C$16:$N$16</c:f>
              <c:numCache>
                <c:formatCode>#,##0.00</c:formatCode>
                <c:ptCount val="12"/>
                <c:pt idx="0">
                  <c:v>2298.1901589653967</c:v>
                </c:pt>
                <c:pt idx="1">
                  <c:v>2406.0918962111036</c:v>
                </c:pt>
                <c:pt idx="2">
                  <c:v>2127.8145432709766</c:v>
                </c:pt>
                <c:pt idx="3">
                  <c:v>2185.7997542263706</c:v>
                </c:pt>
                <c:pt idx="4">
                  <c:v>2145.7837188661065</c:v>
                </c:pt>
                <c:pt idx="5">
                  <c:v>2229.7496611442612</c:v>
                </c:pt>
                <c:pt idx="6">
                  <c:v>2283.0502472527673</c:v>
                </c:pt>
                <c:pt idx="7">
                  <c:v>2201.0592458815067</c:v>
                </c:pt>
                <c:pt idx="8">
                  <c:v>2153.3431850899528</c:v>
                </c:pt>
                <c:pt idx="9">
                  <c:v>2098.9913812617792</c:v>
                </c:pt>
                <c:pt idx="10">
                  <c:v>2200.9293289926659</c:v>
                </c:pt>
                <c:pt idx="11">
                  <c:v>2312.1995397611418</c:v>
                </c:pt>
              </c:numCache>
            </c:numRef>
          </c:yVal>
          <c:smooth val="0"/>
          <c:extLst>
            <c:ext xmlns:c16="http://schemas.microsoft.com/office/drawing/2014/chart" uri="{C3380CC4-5D6E-409C-BE32-E72D297353CC}">
              <c16:uniqueId val="{00000002-CC39-485F-A91C-F3D66B3B4062}"/>
            </c:ext>
          </c:extLst>
        </c:ser>
        <c:dLbls>
          <c:showLegendKey val="0"/>
          <c:showVal val="0"/>
          <c:showCatName val="0"/>
          <c:showSerName val="0"/>
          <c:showPercent val="0"/>
          <c:showBubbleSize val="0"/>
        </c:dLbls>
        <c:axId val="1600304111"/>
        <c:axId val="1596191215"/>
      </c:scatterChart>
      <c:valAx>
        <c:axId val="16003041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lumMod val="65000"/>
                        <a:lumOff val="35000"/>
                      </a:srgbClr>
                    </a:solidFill>
                    <a:latin typeface="+mn-lt"/>
                    <a:ea typeface="+mn-ea"/>
                    <a:cs typeface="+mn-cs"/>
                  </a:defRPr>
                </a:pPr>
                <a:r>
                  <a:rPr lang="en-US" sz="1000" b="1" i="0" baseline="0">
                    <a:effectLst/>
                  </a:rPr>
                  <a:t>Average WMBP</a:t>
                </a:r>
                <a:endParaRPr lang="en-US"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layout>
            <c:manualLayout>
              <c:xMode val="edge"/>
              <c:yMode val="edge"/>
              <c:x val="0.38437388741233847"/>
              <c:y val="0.89388308168795971"/>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lumMod val="65000"/>
                      <a:lumOff val="35000"/>
                    </a:srgbClr>
                  </a:solidFill>
                  <a:latin typeface="+mn-lt"/>
                  <a:ea typeface="+mn-ea"/>
                  <a:cs typeface="+mn-cs"/>
                </a:defRPr>
              </a:pPr>
              <a:endParaRPr lang="en-US"/>
            </a:p>
          </c:txPr>
        </c:title>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191215"/>
        <c:crosses val="autoZero"/>
        <c:crossBetween val="midCat"/>
      </c:valAx>
      <c:valAx>
        <c:axId val="1596191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lumMod val="65000"/>
                        <a:lumOff val="35000"/>
                      </a:srgbClr>
                    </a:solidFill>
                    <a:latin typeface="+mn-lt"/>
                    <a:ea typeface="+mn-ea"/>
                    <a:cs typeface="+mn-cs"/>
                  </a:defRPr>
                </a:pPr>
                <a:r>
                  <a:rPr lang="en-US" sz="1000" b="1" i="0" baseline="0">
                    <a:effectLst/>
                  </a:rPr>
                  <a:t>Average Quantity of Water</a:t>
                </a:r>
                <a:endParaRPr lang="en-US"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lumMod val="65000"/>
                      <a:lumOff val="35000"/>
                    </a:srgb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30411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Hard and Soft</a:t>
            </a:r>
            <a:r>
              <a:rPr lang="en-US" b="1" baseline="0"/>
              <a:t> Water Scatter Plot</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9827405594919192"/>
          <c:y val="0.10578989048782697"/>
          <c:w val="0.72792228428711381"/>
          <c:h val="0.76465709791242986"/>
        </c:manualLayout>
      </c:layout>
      <c:scatterChart>
        <c:scatterStyle val="lineMarker"/>
        <c:varyColors val="0"/>
        <c:ser>
          <c:idx val="0"/>
          <c:order val="0"/>
          <c:tx>
            <c:strRef>
              <c:f>'Water Trading Repository Table'!$C$1:$C$2</c:f>
              <c:strCache>
                <c:ptCount val="2"/>
                <c:pt idx="0">
                  <c:v>Column2</c:v>
                </c:pt>
                <c:pt idx="1">
                  <c:v>Water Balancing Price ($/ML)</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'Water Trading Repository Table'!$C$3:$C$1462</c:f>
              <c:numCache>
                <c:formatCode>"$"#,##0.00</c:formatCode>
                <c:ptCount val="146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pt idx="730">
                  <c:v>108.18749999999901</c:v>
                </c:pt>
                <c:pt idx="731">
                  <c:v>111.245</c:v>
                </c:pt>
                <c:pt idx="732">
                  <c:v>110.51333333333299</c:v>
                </c:pt>
                <c:pt idx="733">
                  <c:v>109.41500000000001</c:v>
                </c:pt>
                <c:pt idx="734">
                  <c:v>109.898333333333</c:v>
                </c:pt>
                <c:pt idx="735">
                  <c:v>111.870833333333</c:v>
                </c:pt>
                <c:pt idx="736">
                  <c:v>108.64100000000001</c:v>
                </c:pt>
                <c:pt idx="737">
                  <c:v>112.47499999999999</c:v>
                </c:pt>
                <c:pt idx="738">
                  <c:v>111.09333333333301</c:v>
                </c:pt>
                <c:pt idx="739">
                  <c:v>111.433636363636</c:v>
                </c:pt>
                <c:pt idx="740">
                  <c:v>110.70699999999999</c:v>
                </c:pt>
                <c:pt idx="741">
                  <c:v>108.410833333333</c:v>
                </c:pt>
                <c:pt idx="742">
                  <c:v>110.37583333333301</c:v>
                </c:pt>
                <c:pt idx="743">
                  <c:v>110.207499999999</c:v>
                </c:pt>
                <c:pt idx="744">
                  <c:v>111.74</c:v>
                </c:pt>
                <c:pt idx="745">
                  <c:v>111.213333333333</c:v>
                </c:pt>
                <c:pt idx="746">
                  <c:v>108.96833333333301</c:v>
                </c:pt>
                <c:pt idx="747">
                  <c:v>109.2625</c:v>
                </c:pt>
                <c:pt idx="748">
                  <c:v>110.199</c:v>
                </c:pt>
                <c:pt idx="749">
                  <c:v>111.273333333333</c:v>
                </c:pt>
                <c:pt idx="750">
                  <c:v>109.4875</c:v>
                </c:pt>
                <c:pt idx="751">
                  <c:v>110.505</c:v>
                </c:pt>
                <c:pt idx="752">
                  <c:v>109.098333333333</c:v>
                </c:pt>
                <c:pt idx="753">
                  <c:v>110.826666666666</c:v>
                </c:pt>
                <c:pt idx="754">
                  <c:v>111.049166666666</c:v>
                </c:pt>
                <c:pt idx="755">
                  <c:v>109.829166666666</c:v>
                </c:pt>
                <c:pt idx="756">
                  <c:v>110.7</c:v>
                </c:pt>
                <c:pt idx="757">
                  <c:v>109.087499999999</c:v>
                </c:pt>
                <c:pt idx="758">
                  <c:v>109.721666666666</c:v>
                </c:pt>
                <c:pt idx="759">
                  <c:v>111.22666666666601</c:v>
                </c:pt>
                <c:pt idx="760">
                  <c:v>112.73</c:v>
                </c:pt>
                <c:pt idx="761">
                  <c:v>111.52500000000001</c:v>
                </c:pt>
                <c:pt idx="762">
                  <c:v>110.448333333333</c:v>
                </c:pt>
                <c:pt idx="763">
                  <c:v>109.19416666666601</c:v>
                </c:pt>
                <c:pt idx="764">
                  <c:v>112.33750000000001</c:v>
                </c:pt>
                <c:pt idx="765">
                  <c:v>109.47499999999999</c:v>
                </c:pt>
                <c:pt idx="766">
                  <c:v>109.98857142857101</c:v>
                </c:pt>
                <c:pt idx="767">
                  <c:v>110.447499999999</c:v>
                </c:pt>
                <c:pt idx="768">
                  <c:v>109.126666666666</c:v>
                </c:pt>
                <c:pt idx="769">
                  <c:v>111.745833333333</c:v>
                </c:pt>
                <c:pt idx="770">
                  <c:v>110.930833333333</c:v>
                </c:pt>
                <c:pt idx="771">
                  <c:v>110.345833333333</c:v>
                </c:pt>
                <c:pt idx="772">
                  <c:v>110.689999999999</c:v>
                </c:pt>
                <c:pt idx="773">
                  <c:v>111.839166666666</c:v>
                </c:pt>
                <c:pt idx="774">
                  <c:v>111.34083333333299</c:v>
                </c:pt>
                <c:pt idx="775">
                  <c:v>111.143333333333</c:v>
                </c:pt>
                <c:pt idx="776">
                  <c:v>110.728181818181</c:v>
                </c:pt>
                <c:pt idx="777">
                  <c:v>110.1</c:v>
                </c:pt>
                <c:pt idx="778">
                  <c:v>111.549166666666</c:v>
                </c:pt>
                <c:pt idx="779">
                  <c:v>110.77</c:v>
                </c:pt>
                <c:pt idx="780">
                  <c:v>109.4325</c:v>
                </c:pt>
                <c:pt idx="781">
                  <c:v>110.096666666666</c:v>
                </c:pt>
                <c:pt idx="782">
                  <c:v>110.041666666666</c:v>
                </c:pt>
                <c:pt idx="783">
                  <c:v>111.23916666666599</c:v>
                </c:pt>
                <c:pt idx="784">
                  <c:v>110.66</c:v>
                </c:pt>
                <c:pt idx="785">
                  <c:v>110.686666666666</c:v>
                </c:pt>
                <c:pt idx="786">
                  <c:v>110.626666666666</c:v>
                </c:pt>
                <c:pt idx="787">
                  <c:v>111.21833333333301</c:v>
                </c:pt>
                <c:pt idx="788">
                  <c:v>110.458333333333</c:v>
                </c:pt>
                <c:pt idx="789">
                  <c:v>109.5825</c:v>
                </c:pt>
                <c:pt idx="790">
                  <c:v>110.05416666666601</c:v>
                </c:pt>
                <c:pt idx="791">
                  <c:v>110.781666666666</c:v>
                </c:pt>
                <c:pt idx="792">
                  <c:v>112.41</c:v>
                </c:pt>
                <c:pt idx="793">
                  <c:v>110.198333333333</c:v>
                </c:pt>
                <c:pt idx="794">
                  <c:v>110.21749999999901</c:v>
                </c:pt>
                <c:pt idx="795">
                  <c:v>110.13</c:v>
                </c:pt>
                <c:pt idx="796">
                  <c:v>109.869999999999</c:v>
                </c:pt>
                <c:pt idx="797">
                  <c:v>110.466666666666</c:v>
                </c:pt>
                <c:pt idx="798">
                  <c:v>110.5425</c:v>
                </c:pt>
                <c:pt idx="799">
                  <c:v>110.20083333333299</c:v>
                </c:pt>
                <c:pt idx="800">
                  <c:v>111.087499999999</c:v>
                </c:pt>
                <c:pt idx="801">
                  <c:v>111.925833333333</c:v>
                </c:pt>
                <c:pt idx="802">
                  <c:v>112.255</c:v>
                </c:pt>
                <c:pt idx="803">
                  <c:v>109.486666666666</c:v>
                </c:pt>
                <c:pt idx="804">
                  <c:v>109.698333333333</c:v>
                </c:pt>
                <c:pt idx="805">
                  <c:v>111.64666666666599</c:v>
                </c:pt>
                <c:pt idx="806">
                  <c:v>111.567777777777</c:v>
                </c:pt>
                <c:pt idx="807">
                  <c:v>109.755833333333</c:v>
                </c:pt>
                <c:pt idx="808">
                  <c:v>109.17090909090901</c:v>
                </c:pt>
                <c:pt idx="809">
                  <c:v>111.13249999999999</c:v>
                </c:pt>
                <c:pt idx="810">
                  <c:v>109.654166666666</c:v>
                </c:pt>
                <c:pt idx="811">
                  <c:v>109.68</c:v>
                </c:pt>
                <c:pt idx="812">
                  <c:v>110.40583333333301</c:v>
                </c:pt>
                <c:pt idx="813">
                  <c:v>112.82250000000001</c:v>
                </c:pt>
                <c:pt idx="814">
                  <c:v>110.1425</c:v>
                </c:pt>
                <c:pt idx="815">
                  <c:v>109.690833333333</c:v>
                </c:pt>
                <c:pt idx="816">
                  <c:v>109.82583333333299</c:v>
                </c:pt>
                <c:pt idx="817">
                  <c:v>111.9975</c:v>
                </c:pt>
                <c:pt idx="818">
                  <c:v>111.880833333333</c:v>
                </c:pt>
                <c:pt idx="819">
                  <c:v>112.26333333333299</c:v>
                </c:pt>
                <c:pt idx="820">
                  <c:v>110.1575</c:v>
                </c:pt>
                <c:pt idx="821">
                  <c:v>111.238333333333</c:v>
                </c:pt>
                <c:pt idx="822">
                  <c:v>110.713333333333</c:v>
                </c:pt>
                <c:pt idx="823">
                  <c:v>109.839166666666</c:v>
                </c:pt>
                <c:pt idx="824">
                  <c:v>111.431666666666</c:v>
                </c:pt>
                <c:pt idx="825">
                  <c:v>111.12583333333301</c:v>
                </c:pt>
                <c:pt idx="826">
                  <c:v>111.320999999999</c:v>
                </c:pt>
                <c:pt idx="827">
                  <c:v>111.66500000000001</c:v>
                </c:pt>
                <c:pt idx="828">
                  <c:v>111.086249999999</c:v>
                </c:pt>
                <c:pt idx="829">
                  <c:v>110.28916666666601</c:v>
                </c:pt>
                <c:pt idx="830">
                  <c:v>111.447499999999</c:v>
                </c:pt>
                <c:pt idx="831">
                  <c:v>111.65249999999899</c:v>
                </c:pt>
                <c:pt idx="832">
                  <c:v>110.511666666666</c:v>
                </c:pt>
                <c:pt idx="833">
                  <c:v>111.26</c:v>
                </c:pt>
                <c:pt idx="834">
                  <c:v>108.296666666666</c:v>
                </c:pt>
                <c:pt idx="835">
                  <c:v>110.400833333333</c:v>
                </c:pt>
                <c:pt idx="836">
                  <c:v>109.86499999999999</c:v>
                </c:pt>
                <c:pt idx="837">
                  <c:v>110.74250000000001</c:v>
                </c:pt>
                <c:pt idx="838">
                  <c:v>110.730833333333</c:v>
                </c:pt>
                <c:pt idx="839">
                  <c:v>108.71583333333299</c:v>
                </c:pt>
                <c:pt idx="840">
                  <c:v>109.44750000000001</c:v>
                </c:pt>
                <c:pt idx="841">
                  <c:v>111.644999999999</c:v>
                </c:pt>
                <c:pt idx="842">
                  <c:v>111.01499999999901</c:v>
                </c:pt>
                <c:pt idx="843">
                  <c:v>110.439166666666</c:v>
                </c:pt>
                <c:pt idx="844">
                  <c:v>109.7925</c:v>
                </c:pt>
                <c:pt idx="845">
                  <c:v>110.529166666666</c:v>
                </c:pt>
                <c:pt idx="846">
                  <c:v>110.634166666666</c:v>
                </c:pt>
                <c:pt idx="847">
                  <c:v>109.00416666666599</c:v>
                </c:pt>
                <c:pt idx="848">
                  <c:v>110.425</c:v>
                </c:pt>
                <c:pt idx="849">
                  <c:v>110.660833333333</c:v>
                </c:pt>
                <c:pt idx="850">
                  <c:v>110.2175</c:v>
                </c:pt>
                <c:pt idx="851">
                  <c:v>109.52249999999999</c:v>
                </c:pt>
                <c:pt idx="852">
                  <c:v>111.56</c:v>
                </c:pt>
                <c:pt idx="853">
                  <c:v>108.58</c:v>
                </c:pt>
                <c:pt idx="854">
                  <c:v>110.815833333333</c:v>
                </c:pt>
                <c:pt idx="855">
                  <c:v>110.408333333333</c:v>
                </c:pt>
                <c:pt idx="856">
                  <c:v>111.223333333333</c:v>
                </c:pt>
                <c:pt idx="857">
                  <c:v>109.50083333333301</c:v>
                </c:pt>
                <c:pt idx="858">
                  <c:v>111.568888888888</c:v>
                </c:pt>
                <c:pt idx="859">
                  <c:v>109.425</c:v>
                </c:pt>
                <c:pt idx="860">
                  <c:v>110.59399999999999</c:v>
                </c:pt>
                <c:pt idx="861">
                  <c:v>111.001666666666</c:v>
                </c:pt>
                <c:pt idx="862">
                  <c:v>110.672222222222</c:v>
                </c:pt>
                <c:pt idx="863">
                  <c:v>110.75083333333301</c:v>
                </c:pt>
                <c:pt idx="864">
                  <c:v>109.534545454545</c:v>
                </c:pt>
                <c:pt idx="865">
                  <c:v>111.82583333333299</c:v>
                </c:pt>
                <c:pt idx="866">
                  <c:v>109.93749999999901</c:v>
                </c:pt>
                <c:pt idx="867">
                  <c:v>110.033333333333</c:v>
                </c:pt>
                <c:pt idx="868">
                  <c:v>110.322499999999</c:v>
                </c:pt>
                <c:pt idx="869">
                  <c:v>112.010833333333</c:v>
                </c:pt>
                <c:pt idx="870">
                  <c:v>111.680833333333</c:v>
                </c:pt>
                <c:pt idx="871">
                  <c:v>110.705833333333</c:v>
                </c:pt>
                <c:pt idx="872">
                  <c:v>109.649999999999</c:v>
                </c:pt>
                <c:pt idx="873">
                  <c:v>110.38</c:v>
                </c:pt>
                <c:pt idx="874">
                  <c:v>112.07250000000001</c:v>
                </c:pt>
                <c:pt idx="875">
                  <c:v>110.425454545454</c:v>
                </c:pt>
                <c:pt idx="876">
                  <c:v>107.849</c:v>
                </c:pt>
                <c:pt idx="877">
                  <c:v>109.603333333333</c:v>
                </c:pt>
                <c:pt idx="878">
                  <c:v>110.65714285714201</c:v>
                </c:pt>
                <c:pt idx="879">
                  <c:v>110.18583333333299</c:v>
                </c:pt>
                <c:pt idx="880">
                  <c:v>108.954999999999</c:v>
                </c:pt>
                <c:pt idx="881">
                  <c:v>111.346666666666</c:v>
                </c:pt>
                <c:pt idx="882">
                  <c:v>109.24166666666601</c:v>
                </c:pt>
                <c:pt idx="883">
                  <c:v>110.784166666666</c:v>
                </c:pt>
                <c:pt idx="884">
                  <c:v>110.38166666666601</c:v>
                </c:pt>
                <c:pt idx="885">
                  <c:v>110.847499999999</c:v>
                </c:pt>
                <c:pt idx="886">
                  <c:v>110.451666666666</c:v>
                </c:pt>
                <c:pt idx="887">
                  <c:v>110.620833333333</c:v>
                </c:pt>
                <c:pt idx="888">
                  <c:v>110.66181818181801</c:v>
                </c:pt>
                <c:pt idx="889">
                  <c:v>109.99166666666601</c:v>
                </c:pt>
                <c:pt idx="890">
                  <c:v>111.17444444444401</c:v>
                </c:pt>
                <c:pt idx="891">
                  <c:v>111.35250000000001</c:v>
                </c:pt>
                <c:pt idx="892">
                  <c:v>111.416249999999</c:v>
                </c:pt>
                <c:pt idx="893">
                  <c:v>112.17400000000001</c:v>
                </c:pt>
                <c:pt idx="894">
                  <c:v>109.81</c:v>
                </c:pt>
                <c:pt idx="895">
                  <c:v>108.751818181818</c:v>
                </c:pt>
                <c:pt idx="896">
                  <c:v>112.31874999999999</c:v>
                </c:pt>
                <c:pt idx="897">
                  <c:v>110.475833333333</c:v>
                </c:pt>
                <c:pt idx="898">
                  <c:v>110.97571428571401</c:v>
                </c:pt>
                <c:pt idx="899">
                  <c:v>109.71583333333299</c:v>
                </c:pt>
                <c:pt idx="900">
                  <c:v>111.19416666666601</c:v>
                </c:pt>
                <c:pt idx="901">
                  <c:v>111.43833333333301</c:v>
                </c:pt>
                <c:pt idx="902">
                  <c:v>111.075555555555</c:v>
                </c:pt>
                <c:pt idx="903">
                  <c:v>111.92333333333301</c:v>
                </c:pt>
                <c:pt idx="904">
                  <c:v>109.86</c:v>
                </c:pt>
                <c:pt idx="905">
                  <c:v>111.73111111111101</c:v>
                </c:pt>
                <c:pt idx="906">
                  <c:v>109.65</c:v>
                </c:pt>
                <c:pt idx="907">
                  <c:v>109.64444444444401</c:v>
                </c:pt>
                <c:pt idx="908">
                  <c:v>113.766666666666</c:v>
                </c:pt>
                <c:pt idx="909">
                  <c:v>109.075</c:v>
                </c:pt>
                <c:pt idx="910">
                  <c:v>94.158333333333303</c:v>
                </c:pt>
                <c:pt idx="911">
                  <c:v>95.01</c:v>
                </c:pt>
                <c:pt idx="912">
                  <c:v>97.0042857142857</c:v>
                </c:pt>
                <c:pt idx="913">
                  <c:v>91.094999999999999</c:v>
                </c:pt>
                <c:pt idx="914">
                  <c:v>93.653333333333293</c:v>
                </c:pt>
                <c:pt idx="915">
                  <c:v>93.149999999999906</c:v>
                </c:pt>
                <c:pt idx="916">
                  <c:v>91.319166666666604</c:v>
                </c:pt>
                <c:pt idx="917">
                  <c:v>92.242499999999893</c:v>
                </c:pt>
                <c:pt idx="918">
                  <c:v>94.639999999999901</c:v>
                </c:pt>
                <c:pt idx="919">
                  <c:v>93.194166666666604</c:v>
                </c:pt>
                <c:pt idx="920">
                  <c:v>93.35</c:v>
                </c:pt>
                <c:pt idx="921">
                  <c:v>90.462500000000006</c:v>
                </c:pt>
                <c:pt idx="922">
                  <c:v>98.07</c:v>
                </c:pt>
                <c:pt idx="923">
                  <c:v>92.285833333333301</c:v>
                </c:pt>
                <c:pt idx="924">
                  <c:v>95.527499999999904</c:v>
                </c:pt>
                <c:pt idx="925">
                  <c:v>94.653333333333293</c:v>
                </c:pt>
                <c:pt idx="926">
                  <c:v>90.486666666666594</c:v>
                </c:pt>
                <c:pt idx="927">
                  <c:v>93.8391666666666</c:v>
                </c:pt>
                <c:pt idx="928">
                  <c:v>94.469166666666595</c:v>
                </c:pt>
                <c:pt idx="929">
                  <c:v>93.632499999999993</c:v>
                </c:pt>
                <c:pt idx="930">
                  <c:v>95.8958333333333</c:v>
                </c:pt>
                <c:pt idx="931">
                  <c:v>91.8391666666666</c:v>
                </c:pt>
                <c:pt idx="932">
                  <c:v>93.137499999999903</c:v>
                </c:pt>
                <c:pt idx="933">
                  <c:v>94.092500000000001</c:v>
                </c:pt>
                <c:pt idx="934">
                  <c:v>92.850833333333298</c:v>
                </c:pt>
                <c:pt idx="935">
                  <c:v>95.744166666666601</c:v>
                </c:pt>
                <c:pt idx="936">
                  <c:v>92.740833333333299</c:v>
                </c:pt>
                <c:pt idx="937">
                  <c:v>90.087500000000006</c:v>
                </c:pt>
                <c:pt idx="938">
                  <c:v>92.152499999999904</c:v>
                </c:pt>
                <c:pt idx="939">
                  <c:v>95.6875</c:v>
                </c:pt>
                <c:pt idx="940">
                  <c:v>91.192499999999995</c:v>
                </c:pt>
                <c:pt idx="941">
                  <c:v>93.9166666666666</c:v>
                </c:pt>
                <c:pt idx="942">
                  <c:v>90.254166666666606</c:v>
                </c:pt>
                <c:pt idx="943">
                  <c:v>93.100833333333298</c:v>
                </c:pt>
                <c:pt idx="944">
                  <c:v>96.163333333333298</c:v>
                </c:pt>
                <c:pt idx="945">
                  <c:v>92.972499999999997</c:v>
                </c:pt>
                <c:pt idx="946">
                  <c:v>88.909999999999897</c:v>
                </c:pt>
                <c:pt idx="947">
                  <c:v>93.142499999999899</c:v>
                </c:pt>
                <c:pt idx="948">
                  <c:v>93.240833333333299</c:v>
                </c:pt>
                <c:pt idx="949">
                  <c:v>91.870833333333294</c:v>
                </c:pt>
                <c:pt idx="950">
                  <c:v>92.873333333333306</c:v>
                </c:pt>
                <c:pt idx="951">
                  <c:v>88.707499999999996</c:v>
                </c:pt>
                <c:pt idx="952">
                  <c:v>92.928333333333299</c:v>
                </c:pt>
                <c:pt idx="953">
                  <c:v>94.216666666666598</c:v>
                </c:pt>
                <c:pt idx="954">
                  <c:v>90.968333333333305</c:v>
                </c:pt>
                <c:pt idx="955">
                  <c:v>93.7708333333333</c:v>
                </c:pt>
                <c:pt idx="956">
                  <c:v>97.500833333333304</c:v>
                </c:pt>
                <c:pt idx="957">
                  <c:v>95.994166666666601</c:v>
                </c:pt>
                <c:pt idx="958">
                  <c:v>92.954166666666595</c:v>
                </c:pt>
                <c:pt idx="959">
                  <c:v>93.922499999999999</c:v>
                </c:pt>
                <c:pt idx="960">
                  <c:v>94.066666666666606</c:v>
                </c:pt>
                <c:pt idx="961">
                  <c:v>91.638333333333307</c:v>
                </c:pt>
                <c:pt idx="962">
                  <c:v>92.293333333333294</c:v>
                </c:pt>
                <c:pt idx="963">
                  <c:v>90.272499999999994</c:v>
                </c:pt>
                <c:pt idx="964">
                  <c:v>96.438333333333304</c:v>
                </c:pt>
                <c:pt idx="965">
                  <c:v>93.667500000000004</c:v>
                </c:pt>
                <c:pt idx="966">
                  <c:v>90.662222222222198</c:v>
                </c:pt>
                <c:pt idx="967">
                  <c:v>93.676666666666605</c:v>
                </c:pt>
                <c:pt idx="968">
                  <c:v>89.397142857142796</c:v>
                </c:pt>
                <c:pt idx="969">
                  <c:v>93.325833333333307</c:v>
                </c:pt>
                <c:pt idx="970">
                  <c:v>95.897499999999994</c:v>
                </c:pt>
                <c:pt idx="971">
                  <c:v>91.956363636363605</c:v>
                </c:pt>
                <c:pt idx="972">
                  <c:v>92.462857142857104</c:v>
                </c:pt>
                <c:pt idx="973">
                  <c:v>95.384999999999906</c:v>
                </c:pt>
                <c:pt idx="974">
                  <c:v>90.847499999999997</c:v>
                </c:pt>
                <c:pt idx="975">
                  <c:v>93.663333333333298</c:v>
                </c:pt>
                <c:pt idx="976">
                  <c:v>90.486666666666594</c:v>
                </c:pt>
                <c:pt idx="977">
                  <c:v>97.206363636363605</c:v>
                </c:pt>
                <c:pt idx="978">
                  <c:v>95.418333333333294</c:v>
                </c:pt>
                <c:pt idx="979">
                  <c:v>96.343333333333305</c:v>
                </c:pt>
                <c:pt idx="980">
                  <c:v>91.496666666666599</c:v>
                </c:pt>
                <c:pt idx="981">
                  <c:v>93.445833333333297</c:v>
                </c:pt>
                <c:pt idx="982">
                  <c:v>98.274999999999906</c:v>
                </c:pt>
                <c:pt idx="983">
                  <c:v>94.355999999999995</c:v>
                </c:pt>
                <c:pt idx="984">
                  <c:v>93.0085714285714</c:v>
                </c:pt>
                <c:pt idx="985">
                  <c:v>94.266666666666595</c:v>
                </c:pt>
                <c:pt idx="986">
                  <c:v>94.058333333333294</c:v>
                </c:pt>
                <c:pt idx="987">
                  <c:v>94.706666666666607</c:v>
                </c:pt>
                <c:pt idx="988">
                  <c:v>92.304999999999893</c:v>
                </c:pt>
                <c:pt idx="989">
                  <c:v>91.306666666666601</c:v>
                </c:pt>
                <c:pt idx="990">
                  <c:v>90.8958333333333</c:v>
                </c:pt>
                <c:pt idx="991">
                  <c:v>92.348333333333301</c:v>
                </c:pt>
                <c:pt idx="992">
                  <c:v>95.63</c:v>
                </c:pt>
                <c:pt idx="993">
                  <c:v>93.398181818181797</c:v>
                </c:pt>
                <c:pt idx="994">
                  <c:v>96.203749999999999</c:v>
                </c:pt>
                <c:pt idx="995">
                  <c:v>94.444166666666604</c:v>
                </c:pt>
                <c:pt idx="996">
                  <c:v>92.017499999999998</c:v>
                </c:pt>
                <c:pt idx="997">
                  <c:v>95.212499999999906</c:v>
                </c:pt>
                <c:pt idx="998">
                  <c:v>95.262222222222206</c:v>
                </c:pt>
                <c:pt idx="999">
                  <c:v>92.738333333333301</c:v>
                </c:pt>
                <c:pt idx="1000">
                  <c:v>96.783749999999998</c:v>
                </c:pt>
                <c:pt idx="1001">
                  <c:v>94.048333333333304</c:v>
                </c:pt>
                <c:pt idx="1002">
                  <c:v>91.727272727272705</c:v>
                </c:pt>
                <c:pt idx="1003">
                  <c:v>92.79</c:v>
                </c:pt>
                <c:pt idx="1004">
                  <c:v>91.99</c:v>
                </c:pt>
                <c:pt idx="1005">
                  <c:v>90.05</c:v>
                </c:pt>
                <c:pt idx="1006">
                  <c:v>93.491666666666603</c:v>
                </c:pt>
                <c:pt idx="1007">
                  <c:v>90.999166666666596</c:v>
                </c:pt>
                <c:pt idx="1008">
                  <c:v>93.266666666666595</c:v>
                </c:pt>
                <c:pt idx="1009">
                  <c:v>91.999166666666596</c:v>
                </c:pt>
                <c:pt idx="1010">
                  <c:v>90.307500000000005</c:v>
                </c:pt>
                <c:pt idx="1011">
                  <c:v>91.424166666666594</c:v>
                </c:pt>
                <c:pt idx="1012">
                  <c:v>92.987499999999997</c:v>
                </c:pt>
                <c:pt idx="1013">
                  <c:v>96.709166666666604</c:v>
                </c:pt>
                <c:pt idx="1014">
                  <c:v>94.152500000000003</c:v>
                </c:pt>
                <c:pt idx="1015">
                  <c:v>94.873333333333306</c:v>
                </c:pt>
                <c:pt idx="1016">
                  <c:v>95.133333333333297</c:v>
                </c:pt>
                <c:pt idx="1017">
                  <c:v>93.0208333333333</c:v>
                </c:pt>
                <c:pt idx="1018">
                  <c:v>96.294285714285706</c:v>
                </c:pt>
                <c:pt idx="1019">
                  <c:v>94.922499999999999</c:v>
                </c:pt>
                <c:pt idx="1020">
                  <c:v>92.642499999999998</c:v>
                </c:pt>
                <c:pt idx="1021">
                  <c:v>93.298333333333304</c:v>
                </c:pt>
                <c:pt idx="1022">
                  <c:v>90.047499999999999</c:v>
                </c:pt>
                <c:pt idx="1023">
                  <c:v>93.348333333333301</c:v>
                </c:pt>
                <c:pt idx="1024">
                  <c:v>91.872500000000002</c:v>
                </c:pt>
                <c:pt idx="1025">
                  <c:v>89.765833333333305</c:v>
                </c:pt>
                <c:pt idx="1026">
                  <c:v>93.4583333333333</c:v>
                </c:pt>
                <c:pt idx="1027">
                  <c:v>91.805833333333297</c:v>
                </c:pt>
                <c:pt idx="1028">
                  <c:v>94.952222222222204</c:v>
                </c:pt>
                <c:pt idx="1029">
                  <c:v>95.894166666666607</c:v>
                </c:pt>
                <c:pt idx="1030">
                  <c:v>90.924999999999997</c:v>
                </c:pt>
                <c:pt idx="1031">
                  <c:v>91.3272727272727</c:v>
                </c:pt>
                <c:pt idx="1032">
                  <c:v>89.527999999999906</c:v>
                </c:pt>
                <c:pt idx="1033">
                  <c:v>95.992499999999893</c:v>
                </c:pt>
                <c:pt idx="1034">
                  <c:v>95.757499999999993</c:v>
                </c:pt>
                <c:pt idx="1035">
                  <c:v>88.090833333333293</c:v>
                </c:pt>
                <c:pt idx="1036">
                  <c:v>91.118888888888804</c:v>
                </c:pt>
                <c:pt idx="1037">
                  <c:v>88.774166666666602</c:v>
                </c:pt>
                <c:pt idx="1038">
                  <c:v>91.893333333333302</c:v>
                </c:pt>
                <c:pt idx="1039">
                  <c:v>91.952500000000001</c:v>
                </c:pt>
                <c:pt idx="1040">
                  <c:v>94.504999999999995</c:v>
                </c:pt>
                <c:pt idx="1041">
                  <c:v>91.514999999999901</c:v>
                </c:pt>
                <c:pt idx="1042">
                  <c:v>92.745000000000005</c:v>
                </c:pt>
                <c:pt idx="1043">
                  <c:v>89.092499999999902</c:v>
                </c:pt>
                <c:pt idx="1044">
                  <c:v>98.242499999999893</c:v>
                </c:pt>
                <c:pt idx="1045">
                  <c:v>93.010833333333295</c:v>
                </c:pt>
                <c:pt idx="1046">
                  <c:v>92.356666666666598</c:v>
                </c:pt>
                <c:pt idx="1047">
                  <c:v>93.078333333333305</c:v>
                </c:pt>
                <c:pt idx="1048">
                  <c:v>92.907499999999899</c:v>
                </c:pt>
                <c:pt idx="1049">
                  <c:v>92.074999999999903</c:v>
                </c:pt>
                <c:pt idx="1050">
                  <c:v>90.574166666666599</c:v>
                </c:pt>
                <c:pt idx="1051">
                  <c:v>91.566666666666606</c:v>
                </c:pt>
                <c:pt idx="1052">
                  <c:v>90.649999999999906</c:v>
                </c:pt>
                <c:pt idx="1053">
                  <c:v>93.179999999999893</c:v>
                </c:pt>
                <c:pt idx="1054">
                  <c:v>92.728999999999999</c:v>
                </c:pt>
                <c:pt idx="1055">
                  <c:v>91.346666666666593</c:v>
                </c:pt>
                <c:pt idx="1056">
                  <c:v>97.366666666666603</c:v>
                </c:pt>
                <c:pt idx="1057">
                  <c:v>90.375833333333304</c:v>
                </c:pt>
                <c:pt idx="1058">
                  <c:v>87.474999999999994</c:v>
                </c:pt>
                <c:pt idx="1059">
                  <c:v>94.589999999999904</c:v>
                </c:pt>
                <c:pt idx="1060">
                  <c:v>92.352500000000006</c:v>
                </c:pt>
                <c:pt idx="1061">
                  <c:v>93.919166666666598</c:v>
                </c:pt>
                <c:pt idx="1062">
                  <c:v>92.703333333333305</c:v>
                </c:pt>
                <c:pt idx="1063">
                  <c:v>89.927499999999995</c:v>
                </c:pt>
                <c:pt idx="1064">
                  <c:v>92.654999999999902</c:v>
                </c:pt>
                <c:pt idx="1065">
                  <c:v>93.805833333333297</c:v>
                </c:pt>
                <c:pt idx="1066">
                  <c:v>91.402500000000003</c:v>
                </c:pt>
                <c:pt idx="1067">
                  <c:v>92.496666666666599</c:v>
                </c:pt>
                <c:pt idx="1068">
                  <c:v>90.926666666666605</c:v>
                </c:pt>
                <c:pt idx="1069">
                  <c:v>95.913333333333298</c:v>
                </c:pt>
                <c:pt idx="1070">
                  <c:v>92.822500000000005</c:v>
                </c:pt>
                <c:pt idx="1071">
                  <c:v>93.805833333333297</c:v>
                </c:pt>
                <c:pt idx="1072">
                  <c:v>96.0555555555555</c:v>
                </c:pt>
                <c:pt idx="1073">
                  <c:v>91.576666666666597</c:v>
                </c:pt>
                <c:pt idx="1074">
                  <c:v>90.302499999999995</c:v>
                </c:pt>
                <c:pt idx="1075">
                  <c:v>93.009166666666601</c:v>
                </c:pt>
                <c:pt idx="1076">
                  <c:v>95.102000000000004</c:v>
                </c:pt>
                <c:pt idx="1077">
                  <c:v>93.831666666666607</c:v>
                </c:pt>
                <c:pt idx="1078">
                  <c:v>92.270909090909001</c:v>
                </c:pt>
                <c:pt idx="1079">
                  <c:v>95.849166666666605</c:v>
                </c:pt>
                <c:pt idx="1080">
                  <c:v>92.894999999999897</c:v>
                </c:pt>
                <c:pt idx="1081">
                  <c:v>97.459166666666604</c:v>
                </c:pt>
                <c:pt idx="1082">
                  <c:v>90.898333333333298</c:v>
                </c:pt>
                <c:pt idx="1083">
                  <c:v>92.4224999999999</c:v>
                </c:pt>
                <c:pt idx="1084">
                  <c:v>96.047499999999999</c:v>
                </c:pt>
                <c:pt idx="1085">
                  <c:v>92.858333333333306</c:v>
                </c:pt>
                <c:pt idx="1086">
                  <c:v>96.7766666666666</c:v>
                </c:pt>
                <c:pt idx="1087">
                  <c:v>93.782499999999999</c:v>
                </c:pt>
                <c:pt idx="1088">
                  <c:v>91.845833333333303</c:v>
                </c:pt>
                <c:pt idx="1089">
                  <c:v>94.476666666666603</c:v>
                </c:pt>
                <c:pt idx="1090">
                  <c:v>95.429999999999893</c:v>
                </c:pt>
                <c:pt idx="1091">
                  <c:v>92.961666666666602</c:v>
                </c:pt>
                <c:pt idx="1092">
                  <c:v>94.661249999999995</c:v>
                </c:pt>
                <c:pt idx="1093">
                  <c:v>91.629166666666606</c:v>
                </c:pt>
                <c:pt idx="1094">
                  <c:v>93.872500000000002</c:v>
                </c:pt>
                <c:pt idx="1095">
                  <c:v>94.749166666666596</c:v>
                </c:pt>
                <c:pt idx="1096">
                  <c:v>94.245000000000005</c:v>
                </c:pt>
                <c:pt idx="1097">
                  <c:v>90.465000000000003</c:v>
                </c:pt>
                <c:pt idx="1098">
                  <c:v>94.051666666666605</c:v>
                </c:pt>
                <c:pt idx="1099">
                  <c:v>94.584166666666604</c:v>
                </c:pt>
                <c:pt idx="1100">
                  <c:v>90.363333333333301</c:v>
                </c:pt>
                <c:pt idx="1101">
                  <c:v>94.014166666666597</c:v>
                </c:pt>
                <c:pt idx="1102">
                  <c:v>91.417500000000004</c:v>
                </c:pt>
                <c:pt idx="1103">
                  <c:v>94.453333333333305</c:v>
                </c:pt>
                <c:pt idx="1104">
                  <c:v>94.170833333333306</c:v>
                </c:pt>
                <c:pt idx="1105">
                  <c:v>93.12</c:v>
                </c:pt>
                <c:pt idx="1106">
                  <c:v>96.348333333333301</c:v>
                </c:pt>
                <c:pt idx="1107">
                  <c:v>92.232500000000002</c:v>
                </c:pt>
                <c:pt idx="1108">
                  <c:v>95.015833333333305</c:v>
                </c:pt>
                <c:pt idx="1109">
                  <c:v>93.649166666666602</c:v>
                </c:pt>
                <c:pt idx="1110">
                  <c:v>93.278333333333293</c:v>
                </c:pt>
                <c:pt idx="1111">
                  <c:v>92.955833333333302</c:v>
                </c:pt>
                <c:pt idx="1112">
                  <c:v>90.924166666666594</c:v>
                </c:pt>
                <c:pt idx="1113">
                  <c:v>92.703333333333305</c:v>
                </c:pt>
                <c:pt idx="1114">
                  <c:v>93.4016666666666</c:v>
                </c:pt>
                <c:pt idx="1115">
                  <c:v>90.633333333333297</c:v>
                </c:pt>
                <c:pt idx="1116">
                  <c:v>92.266666666666595</c:v>
                </c:pt>
                <c:pt idx="1117">
                  <c:v>91.115833333333299</c:v>
                </c:pt>
                <c:pt idx="1118">
                  <c:v>92.415833333333296</c:v>
                </c:pt>
                <c:pt idx="1119">
                  <c:v>94.924166666666594</c:v>
                </c:pt>
                <c:pt idx="1120">
                  <c:v>86.441666666666606</c:v>
                </c:pt>
                <c:pt idx="1121">
                  <c:v>93.585833333333298</c:v>
                </c:pt>
                <c:pt idx="1122">
                  <c:v>91.088333333333296</c:v>
                </c:pt>
                <c:pt idx="1123">
                  <c:v>89.025833333333296</c:v>
                </c:pt>
                <c:pt idx="1124">
                  <c:v>92.524166666666602</c:v>
                </c:pt>
                <c:pt idx="1125">
                  <c:v>90.219166666666595</c:v>
                </c:pt>
                <c:pt idx="1126">
                  <c:v>93.884166666666601</c:v>
                </c:pt>
                <c:pt idx="1127">
                  <c:v>93.745833333333294</c:v>
                </c:pt>
                <c:pt idx="1128">
                  <c:v>95.747499999999903</c:v>
                </c:pt>
                <c:pt idx="1129">
                  <c:v>90.974166666666605</c:v>
                </c:pt>
                <c:pt idx="1130">
                  <c:v>94.1666666666666</c:v>
                </c:pt>
                <c:pt idx="1131">
                  <c:v>96.384166666666601</c:v>
                </c:pt>
                <c:pt idx="1132">
                  <c:v>94.815833333333302</c:v>
                </c:pt>
                <c:pt idx="1133">
                  <c:v>95.547499999999999</c:v>
                </c:pt>
                <c:pt idx="1134">
                  <c:v>90.974999999999895</c:v>
                </c:pt>
                <c:pt idx="1135">
                  <c:v>92.144166666666607</c:v>
                </c:pt>
                <c:pt idx="1136">
                  <c:v>91.504444444444403</c:v>
                </c:pt>
                <c:pt idx="1137">
                  <c:v>94.920833333333306</c:v>
                </c:pt>
                <c:pt idx="1138">
                  <c:v>95.2141666666666</c:v>
                </c:pt>
                <c:pt idx="1139">
                  <c:v>94.086666666666602</c:v>
                </c:pt>
                <c:pt idx="1140">
                  <c:v>92.909999999999897</c:v>
                </c:pt>
                <c:pt idx="1141">
                  <c:v>92.474166666666605</c:v>
                </c:pt>
                <c:pt idx="1142">
                  <c:v>89.757499999999993</c:v>
                </c:pt>
                <c:pt idx="1143">
                  <c:v>93.077499999999901</c:v>
                </c:pt>
                <c:pt idx="1144">
                  <c:v>90.888333333333307</c:v>
                </c:pt>
                <c:pt idx="1145">
                  <c:v>93.18</c:v>
                </c:pt>
                <c:pt idx="1146">
                  <c:v>92.563333333333304</c:v>
                </c:pt>
                <c:pt idx="1147">
                  <c:v>94.260833333333295</c:v>
                </c:pt>
                <c:pt idx="1148">
                  <c:v>88.240833333333299</c:v>
                </c:pt>
                <c:pt idx="1149">
                  <c:v>92.031666666666595</c:v>
                </c:pt>
                <c:pt idx="1150">
                  <c:v>92.867500000000007</c:v>
                </c:pt>
                <c:pt idx="1151">
                  <c:v>91.5416666666666</c:v>
                </c:pt>
                <c:pt idx="1152">
                  <c:v>94.8541666666666</c:v>
                </c:pt>
                <c:pt idx="1153">
                  <c:v>90.887500000000003</c:v>
                </c:pt>
                <c:pt idx="1154">
                  <c:v>92.579166666666595</c:v>
                </c:pt>
                <c:pt idx="1155">
                  <c:v>95.422499999999999</c:v>
                </c:pt>
                <c:pt idx="1156">
                  <c:v>94.640833333333305</c:v>
                </c:pt>
                <c:pt idx="1157">
                  <c:v>94.069166666666604</c:v>
                </c:pt>
                <c:pt idx="1158">
                  <c:v>91.788333333333298</c:v>
                </c:pt>
                <c:pt idx="1159">
                  <c:v>88.107500000000002</c:v>
                </c:pt>
                <c:pt idx="1160">
                  <c:v>92.053333333333299</c:v>
                </c:pt>
                <c:pt idx="1161">
                  <c:v>94.427499999999995</c:v>
                </c:pt>
                <c:pt idx="1162">
                  <c:v>94.785833333333301</c:v>
                </c:pt>
                <c:pt idx="1163">
                  <c:v>92.864999999999995</c:v>
                </c:pt>
                <c:pt idx="1164">
                  <c:v>91.605833333333294</c:v>
                </c:pt>
                <c:pt idx="1165">
                  <c:v>94.448333333333295</c:v>
                </c:pt>
                <c:pt idx="1166">
                  <c:v>89.094999999999899</c:v>
                </c:pt>
                <c:pt idx="1167">
                  <c:v>95.37</c:v>
                </c:pt>
                <c:pt idx="1168">
                  <c:v>92.759166666666601</c:v>
                </c:pt>
                <c:pt idx="1169">
                  <c:v>96.861666666666594</c:v>
                </c:pt>
                <c:pt idx="1170">
                  <c:v>92.893333333333302</c:v>
                </c:pt>
                <c:pt idx="1171">
                  <c:v>91.62</c:v>
                </c:pt>
                <c:pt idx="1172">
                  <c:v>95.988333333333301</c:v>
                </c:pt>
                <c:pt idx="1173">
                  <c:v>94.588333333333296</c:v>
                </c:pt>
                <c:pt idx="1174">
                  <c:v>94.031666666666595</c:v>
                </c:pt>
                <c:pt idx="1175">
                  <c:v>93.4166666666666</c:v>
                </c:pt>
                <c:pt idx="1176">
                  <c:v>91.315833333333302</c:v>
                </c:pt>
                <c:pt idx="1177">
                  <c:v>93.227500000000006</c:v>
                </c:pt>
                <c:pt idx="1178">
                  <c:v>95.254999999999995</c:v>
                </c:pt>
                <c:pt idx="1179">
                  <c:v>95.577500000000001</c:v>
                </c:pt>
                <c:pt idx="1180">
                  <c:v>92.415000000000006</c:v>
                </c:pt>
                <c:pt idx="1181">
                  <c:v>95.493333333333297</c:v>
                </c:pt>
                <c:pt idx="1182">
                  <c:v>94.879166666666606</c:v>
                </c:pt>
                <c:pt idx="1183">
                  <c:v>91.33</c:v>
                </c:pt>
                <c:pt idx="1184">
                  <c:v>92.034999999999997</c:v>
                </c:pt>
                <c:pt idx="1185">
                  <c:v>93.301666666666605</c:v>
                </c:pt>
                <c:pt idx="1186">
                  <c:v>92.251666666666594</c:v>
                </c:pt>
                <c:pt idx="1187">
                  <c:v>93.829166666666595</c:v>
                </c:pt>
                <c:pt idx="1188">
                  <c:v>96.950833333333307</c:v>
                </c:pt>
                <c:pt idx="1189">
                  <c:v>89.111666666666594</c:v>
                </c:pt>
                <c:pt idx="1190">
                  <c:v>93.700833333333307</c:v>
                </c:pt>
                <c:pt idx="1191">
                  <c:v>91.821666666666601</c:v>
                </c:pt>
                <c:pt idx="1192">
                  <c:v>91.176666666666605</c:v>
                </c:pt>
                <c:pt idx="1193">
                  <c:v>93.967499999999902</c:v>
                </c:pt>
                <c:pt idx="1194">
                  <c:v>96.016666666666694</c:v>
                </c:pt>
                <c:pt idx="1195">
                  <c:v>93.3</c:v>
                </c:pt>
                <c:pt idx="1196">
                  <c:v>93.487272727272696</c:v>
                </c:pt>
                <c:pt idx="1197">
                  <c:v>92.534166666666593</c:v>
                </c:pt>
                <c:pt idx="1198">
                  <c:v>90.468333333333305</c:v>
                </c:pt>
                <c:pt idx="1199">
                  <c:v>94.832499999999996</c:v>
                </c:pt>
                <c:pt idx="1200">
                  <c:v>95.144999999999996</c:v>
                </c:pt>
                <c:pt idx="1201">
                  <c:v>93.267499999999998</c:v>
                </c:pt>
                <c:pt idx="1202">
                  <c:v>94.013333333333307</c:v>
                </c:pt>
                <c:pt idx="1203">
                  <c:v>95.63</c:v>
                </c:pt>
                <c:pt idx="1204">
                  <c:v>92.195833333333297</c:v>
                </c:pt>
                <c:pt idx="1205">
                  <c:v>91.516666666666595</c:v>
                </c:pt>
                <c:pt idx="1206">
                  <c:v>94.718333333333305</c:v>
                </c:pt>
                <c:pt idx="1207">
                  <c:v>93.7083333333333</c:v>
                </c:pt>
                <c:pt idx="1208">
                  <c:v>88.927499999999995</c:v>
                </c:pt>
                <c:pt idx="1209">
                  <c:v>92.028333333333293</c:v>
                </c:pt>
                <c:pt idx="1210">
                  <c:v>93.161666666666605</c:v>
                </c:pt>
                <c:pt idx="1211">
                  <c:v>94.2766666666666</c:v>
                </c:pt>
                <c:pt idx="1212">
                  <c:v>89.2083333333333</c:v>
                </c:pt>
                <c:pt idx="1213">
                  <c:v>94.743333333333297</c:v>
                </c:pt>
                <c:pt idx="1214">
                  <c:v>89.875833333333304</c:v>
                </c:pt>
                <c:pt idx="1215">
                  <c:v>90.906666666666595</c:v>
                </c:pt>
                <c:pt idx="1216">
                  <c:v>94.0058333333333</c:v>
                </c:pt>
                <c:pt idx="1217">
                  <c:v>92.414166666666603</c:v>
                </c:pt>
                <c:pt idx="1218">
                  <c:v>92.831666666666607</c:v>
                </c:pt>
                <c:pt idx="1219">
                  <c:v>92.375</c:v>
                </c:pt>
                <c:pt idx="1220">
                  <c:v>89.369166666666601</c:v>
                </c:pt>
                <c:pt idx="1221">
                  <c:v>93.370833333333294</c:v>
                </c:pt>
                <c:pt idx="1222">
                  <c:v>91.319166666666604</c:v>
                </c:pt>
                <c:pt idx="1223">
                  <c:v>91.633333333333297</c:v>
                </c:pt>
                <c:pt idx="1224">
                  <c:v>93.654166666666598</c:v>
                </c:pt>
                <c:pt idx="1225">
                  <c:v>93.094999999999899</c:v>
                </c:pt>
                <c:pt idx="1226">
                  <c:v>93.775000000000006</c:v>
                </c:pt>
                <c:pt idx="1227">
                  <c:v>88.952500000000001</c:v>
                </c:pt>
                <c:pt idx="1228">
                  <c:v>92.994166666666601</c:v>
                </c:pt>
                <c:pt idx="1229">
                  <c:v>97.970833333333303</c:v>
                </c:pt>
                <c:pt idx="1230">
                  <c:v>92.363333333333301</c:v>
                </c:pt>
                <c:pt idx="1231">
                  <c:v>93.679166666666603</c:v>
                </c:pt>
                <c:pt idx="1232">
                  <c:v>92.120833333333294</c:v>
                </c:pt>
                <c:pt idx="1233">
                  <c:v>95.302499999999995</c:v>
                </c:pt>
                <c:pt idx="1234">
                  <c:v>90.0416666666666</c:v>
                </c:pt>
                <c:pt idx="1235">
                  <c:v>92.947499999999906</c:v>
                </c:pt>
                <c:pt idx="1236">
                  <c:v>94.227500000000006</c:v>
                </c:pt>
                <c:pt idx="1237">
                  <c:v>94.241666666666603</c:v>
                </c:pt>
                <c:pt idx="1238">
                  <c:v>91.0266666666666</c:v>
                </c:pt>
                <c:pt idx="1239">
                  <c:v>92.328333333333305</c:v>
                </c:pt>
                <c:pt idx="1240">
                  <c:v>97.080833333333302</c:v>
                </c:pt>
                <c:pt idx="1241">
                  <c:v>93.259999999999906</c:v>
                </c:pt>
                <c:pt idx="1242">
                  <c:v>92.435833333333306</c:v>
                </c:pt>
                <c:pt idx="1243">
                  <c:v>91.976666666666603</c:v>
                </c:pt>
                <c:pt idx="1244">
                  <c:v>92.086666666666602</c:v>
                </c:pt>
                <c:pt idx="1245">
                  <c:v>92.968333333333305</c:v>
                </c:pt>
                <c:pt idx="1246">
                  <c:v>96.536666666666605</c:v>
                </c:pt>
                <c:pt idx="1247">
                  <c:v>94.171666666666596</c:v>
                </c:pt>
                <c:pt idx="1248">
                  <c:v>94.457499999999996</c:v>
                </c:pt>
                <c:pt idx="1249">
                  <c:v>93.327499999999901</c:v>
                </c:pt>
                <c:pt idx="1250">
                  <c:v>96.022499999999994</c:v>
                </c:pt>
                <c:pt idx="1251">
                  <c:v>94.177499999999995</c:v>
                </c:pt>
                <c:pt idx="1252">
                  <c:v>93.3125</c:v>
                </c:pt>
                <c:pt idx="1253">
                  <c:v>92.627499999999998</c:v>
                </c:pt>
                <c:pt idx="1254">
                  <c:v>93.024166666666602</c:v>
                </c:pt>
                <c:pt idx="1255">
                  <c:v>92.092500000000001</c:v>
                </c:pt>
                <c:pt idx="1256">
                  <c:v>92.263333333333307</c:v>
                </c:pt>
                <c:pt idx="1257">
                  <c:v>93.793333333333294</c:v>
                </c:pt>
                <c:pt idx="1258">
                  <c:v>92.381999999999906</c:v>
                </c:pt>
                <c:pt idx="1259">
                  <c:v>92.907499999999999</c:v>
                </c:pt>
                <c:pt idx="1260">
                  <c:v>93.206249999999997</c:v>
                </c:pt>
                <c:pt idx="1261">
                  <c:v>97.012499999999903</c:v>
                </c:pt>
                <c:pt idx="1262">
                  <c:v>89.178333333333299</c:v>
                </c:pt>
                <c:pt idx="1263">
                  <c:v>90.419166666666598</c:v>
                </c:pt>
                <c:pt idx="1264">
                  <c:v>95.5891666666666</c:v>
                </c:pt>
                <c:pt idx="1265">
                  <c:v>97.796666666666596</c:v>
                </c:pt>
                <c:pt idx="1266">
                  <c:v>93.211666666666602</c:v>
                </c:pt>
                <c:pt idx="1267">
                  <c:v>92.63</c:v>
                </c:pt>
                <c:pt idx="1268">
                  <c:v>93.126666666666594</c:v>
                </c:pt>
                <c:pt idx="1269">
                  <c:v>94.182499999999905</c:v>
                </c:pt>
                <c:pt idx="1270">
                  <c:v>92.816666666666606</c:v>
                </c:pt>
                <c:pt idx="1271">
                  <c:v>89.649166666666602</c:v>
                </c:pt>
                <c:pt idx="1272">
                  <c:v>89.694999999999993</c:v>
                </c:pt>
                <c:pt idx="1273">
                  <c:v>90.165000000000006</c:v>
                </c:pt>
                <c:pt idx="1274">
                  <c:v>92.224999999999994</c:v>
                </c:pt>
                <c:pt idx="1275">
                  <c:v>91.504999999999995</c:v>
                </c:pt>
                <c:pt idx="1276">
                  <c:v>95.185833333333306</c:v>
                </c:pt>
                <c:pt idx="1277">
                  <c:v>92.634166666666601</c:v>
                </c:pt>
                <c:pt idx="1278">
                  <c:v>91.8541666666666</c:v>
                </c:pt>
                <c:pt idx="1279">
                  <c:v>88.734166666666596</c:v>
                </c:pt>
                <c:pt idx="1280">
                  <c:v>97.854285714285695</c:v>
                </c:pt>
                <c:pt idx="1281">
                  <c:v>90.266666666666595</c:v>
                </c:pt>
                <c:pt idx="1282">
                  <c:v>93.316666666666606</c:v>
                </c:pt>
                <c:pt idx="1283">
                  <c:v>91.059166666666599</c:v>
                </c:pt>
                <c:pt idx="1284">
                  <c:v>96.3808333333333</c:v>
                </c:pt>
                <c:pt idx="1285">
                  <c:v>94.445833333333297</c:v>
                </c:pt>
                <c:pt idx="1286">
                  <c:v>89.991666666666603</c:v>
                </c:pt>
                <c:pt idx="1287">
                  <c:v>93.043333333333294</c:v>
                </c:pt>
                <c:pt idx="1288">
                  <c:v>92.8</c:v>
                </c:pt>
                <c:pt idx="1289">
                  <c:v>92.62</c:v>
                </c:pt>
                <c:pt idx="1290">
                  <c:v>89.626666666666594</c:v>
                </c:pt>
                <c:pt idx="1291">
                  <c:v>96.4433333333333</c:v>
                </c:pt>
                <c:pt idx="1292">
                  <c:v>95.782499999999999</c:v>
                </c:pt>
                <c:pt idx="1293">
                  <c:v>91.242500000000007</c:v>
                </c:pt>
                <c:pt idx="1294">
                  <c:v>94.824999999999903</c:v>
                </c:pt>
                <c:pt idx="1295">
                  <c:v>97.902499999999904</c:v>
                </c:pt>
                <c:pt idx="1296">
                  <c:v>88.783333333333303</c:v>
                </c:pt>
                <c:pt idx="1297">
                  <c:v>93.279999999999902</c:v>
                </c:pt>
                <c:pt idx="1298">
                  <c:v>89.876666666666594</c:v>
                </c:pt>
                <c:pt idx="1299">
                  <c:v>93.448333333333295</c:v>
                </c:pt>
                <c:pt idx="1300">
                  <c:v>89.710833333333298</c:v>
                </c:pt>
                <c:pt idx="1301">
                  <c:v>93.548333333333304</c:v>
                </c:pt>
                <c:pt idx="1302">
                  <c:v>97.102500000000006</c:v>
                </c:pt>
                <c:pt idx="1303">
                  <c:v>93.54</c:v>
                </c:pt>
                <c:pt idx="1304">
                  <c:v>96.017499999999899</c:v>
                </c:pt>
                <c:pt idx="1305">
                  <c:v>95.88</c:v>
                </c:pt>
                <c:pt idx="1306">
                  <c:v>97.279166666666598</c:v>
                </c:pt>
                <c:pt idx="1307">
                  <c:v>92.186666666666596</c:v>
                </c:pt>
                <c:pt idx="1308">
                  <c:v>92.573333333333295</c:v>
                </c:pt>
                <c:pt idx="1309">
                  <c:v>92.292499999999905</c:v>
                </c:pt>
                <c:pt idx="1310">
                  <c:v>89.856666666666598</c:v>
                </c:pt>
                <c:pt idx="1311">
                  <c:v>95.3958333333333</c:v>
                </c:pt>
                <c:pt idx="1312">
                  <c:v>90.515833333333305</c:v>
                </c:pt>
                <c:pt idx="1313">
                  <c:v>91.726666666666603</c:v>
                </c:pt>
                <c:pt idx="1314">
                  <c:v>93.337499999999906</c:v>
                </c:pt>
                <c:pt idx="1315">
                  <c:v>94.040833333333296</c:v>
                </c:pt>
                <c:pt idx="1316">
                  <c:v>91.495833333333294</c:v>
                </c:pt>
                <c:pt idx="1317">
                  <c:v>91.925833333333301</c:v>
                </c:pt>
                <c:pt idx="1318">
                  <c:v>95.820833333333297</c:v>
                </c:pt>
                <c:pt idx="1319">
                  <c:v>96.074166666666599</c:v>
                </c:pt>
                <c:pt idx="1320">
                  <c:v>89.605000000000004</c:v>
                </c:pt>
                <c:pt idx="1321">
                  <c:v>94.202500000000001</c:v>
                </c:pt>
                <c:pt idx="1322">
                  <c:v>94.43</c:v>
                </c:pt>
                <c:pt idx="1323">
                  <c:v>92.056666666666601</c:v>
                </c:pt>
                <c:pt idx="1324">
                  <c:v>93.225833333333298</c:v>
                </c:pt>
                <c:pt idx="1325">
                  <c:v>89.435000000000002</c:v>
                </c:pt>
                <c:pt idx="1326">
                  <c:v>89.132499999999993</c:v>
                </c:pt>
                <c:pt idx="1327">
                  <c:v>92.077499999999901</c:v>
                </c:pt>
                <c:pt idx="1328">
                  <c:v>89.795833333333306</c:v>
                </c:pt>
                <c:pt idx="1329">
                  <c:v>91.334999999999994</c:v>
                </c:pt>
                <c:pt idx="1330">
                  <c:v>91.149166666666602</c:v>
                </c:pt>
                <c:pt idx="1331">
                  <c:v>91.080833333333302</c:v>
                </c:pt>
                <c:pt idx="1332">
                  <c:v>93.509166666666601</c:v>
                </c:pt>
                <c:pt idx="1333">
                  <c:v>92.410833333333301</c:v>
                </c:pt>
                <c:pt idx="1334">
                  <c:v>91.293333333333294</c:v>
                </c:pt>
                <c:pt idx="1335">
                  <c:v>90.894166666666607</c:v>
                </c:pt>
                <c:pt idx="1336">
                  <c:v>92.777499999999904</c:v>
                </c:pt>
                <c:pt idx="1337">
                  <c:v>94.932500000000005</c:v>
                </c:pt>
                <c:pt idx="1338">
                  <c:v>92.434166666666599</c:v>
                </c:pt>
                <c:pt idx="1339">
                  <c:v>93.046666666666596</c:v>
                </c:pt>
                <c:pt idx="1340">
                  <c:v>93.422499999999999</c:v>
                </c:pt>
                <c:pt idx="1341">
                  <c:v>97.349166666666605</c:v>
                </c:pt>
                <c:pt idx="1342">
                  <c:v>96.465454545454506</c:v>
                </c:pt>
                <c:pt idx="1343">
                  <c:v>92.75</c:v>
                </c:pt>
                <c:pt idx="1344">
                  <c:v>92.273333333333298</c:v>
                </c:pt>
                <c:pt idx="1345">
                  <c:v>88.793333333333294</c:v>
                </c:pt>
                <c:pt idx="1346">
                  <c:v>87.631666666666604</c:v>
                </c:pt>
                <c:pt idx="1347">
                  <c:v>90.684166666666599</c:v>
                </c:pt>
                <c:pt idx="1348">
                  <c:v>90.214999999999904</c:v>
                </c:pt>
                <c:pt idx="1349">
                  <c:v>93.018333333333302</c:v>
                </c:pt>
                <c:pt idx="1350">
                  <c:v>94.704999999999998</c:v>
                </c:pt>
                <c:pt idx="1351">
                  <c:v>94.664166666666603</c:v>
                </c:pt>
                <c:pt idx="1352">
                  <c:v>92.75</c:v>
                </c:pt>
                <c:pt idx="1353">
                  <c:v>91.389999999999901</c:v>
                </c:pt>
                <c:pt idx="1354">
                  <c:v>93.83</c:v>
                </c:pt>
                <c:pt idx="1355">
                  <c:v>92.7083333333333</c:v>
                </c:pt>
                <c:pt idx="1356">
                  <c:v>91.600833333333298</c:v>
                </c:pt>
                <c:pt idx="1357">
                  <c:v>89.942499999999995</c:v>
                </c:pt>
                <c:pt idx="1358">
                  <c:v>96.827500000000001</c:v>
                </c:pt>
                <c:pt idx="1359">
                  <c:v>95.646666666666604</c:v>
                </c:pt>
                <c:pt idx="1360">
                  <c:v>91.236666666666594</c:v>
                </c:pt>
                <c:pt idx="1361">
                  <c:v>91.305833333333297</c:v>
                </c:pt>
                <c:pt idx="1362">
                  <c:v>90.596666666666593</c:v>
                </c:pt>
                <c:pt idx="1363">
                  <c:v>95.46</c:v>
                </c:pt>
                <c:pt idx="1364">
                  <c:v>95.662499999999895</c:v>
                </c:pt>
                <c:pt idx="1365">
                  <c:v>97.945833333333297</c:v>
                </c:pt>
                <c:pt idx="1366">
                  <c:v>92.997500000000002</c:v>
                </c:pt>
                <c:pt idx="1367">
                  <c:v>95.619166666666601</c:v>
                </c:pt>
                <c:pt idx="1368">
                  <c:v>94.369166666666601</c:v>
                </c:pt>
                <c:pt idx="1369">
                  <c:v>88.018333333333302</c:v>
                </c:pt>
                <c:pt idx="1370">
                  <c:v>90.931666666666601</c:v>
                </c:pt>
                <c:pt idx="1371">
                  <c:v>94.170833333333306</c:v>
                </c:pt>
                <c:pt idx="1372">
                  <c:v>96.814166666666594</c:v>
                </c:pt>
                <c:pt idx="1373">
                  <c:v>92.745000000000005</c:v>
                </c:pt>
                <c:pt idx="1374">
                  <c:v>89.886666666666599</c:v>
                </c:pt>
                <c:pt idx="1375">
                  <c:v>91.894545454545394</c:v>
                </c:pt>
                <c:pt idx="1376">
                  <c:v>90.055714285714203</c:v>
                </c:pt>
                <c:pt idx="1377">
                  <c:v>92.525833333333296</c:v>
                </c:pt>
                <c:pt idx="1378">
                  <c:v>93.71875</c:v>
                </c:pt>
                <c:pt idx="1379">
                  <c:v>94.435833333333306</c:v>
                </c:pt>
                <c:pt idx="1380">
                  <c:v>95.419166666666598</c:v>
                </c:pt>
                <c:pt idx="1381">
                  <c:v>94.839999999999904</c:v>
                </c:pt>
                <c:pt idx="1382">
                  <c:v>90.721666666666593</c:v>
                </c:pt>
                <c:pt idx="1383">
                  <c:v>97.636666666666599</c:v>
                </c:pt>
                <c:pt idx="1384">
                  <c:v>90.548333333333304</c:v>
                </c:pt>
                <c:pt idx="1385">
                  <c:v>91.250833333333304</c:v>
                </c:pt>
                <c:pt idx="1386">
                  <c:v>92.099166666666605</c:v>
                </c:pt>
                <c:pt idx="1387">
                  <c:v>92.097272727272696</c:v>
                </c:pt>
                <c:pt idx="1388">
                  <c:v>97.952857142857098</c:v>
                </c:pt>
                <c:pt idx="1389">
                  <c:v>92.206666666666607</c:v>
                </c:pt>
                <c:pt idx="1390">
                  <c:v>96.4433333333333</c:v>
                </c:pt>
                <c:pt idx="1391">
                  <c:v>94.2766666666666</c:v>
                </c:pt>
                <c:pt idx="1392">
                  <c:v>90.676666666666605</c:v>
                </c:pt>
                <c:pt idx="1393">
                  <c:v>92.789166666666603</c:v>
                </c:pt>
                <c:pt idx="1394">
                  <c:v>87.263333333333307</c:v>
                </c:pt>
                <c:pt idx="1395">
                  <c:v>91.471666666666593</c:v>
                </c:pt>
                <c:pt idx="1396">
                  <c:v>96.064166666666594</c:v>
                </c:pt>
                <c:pt idx="1397">
                  <c:v>95.494166666666601</c:v>
                </c:pt>
                <c:pt idx="1398">
                  <c:v>94.431666666666601</c:v>
                </c:pt>
                <c:pt idx="1399">
                  <c:v>92.842499999999902</c:v>
                </c:pt>
                <c:pt idx="1400">
                  <c:v>97.060833333333306</c:v>
                </c:pt>
                <c:pt idx="1401">
                  <c:v>92.796666666666596</c:v>
                </c:pt>
                <c:pt idx="1402">
                  <c:v>92.504999999999995</c:v>
                </c:pt>
                <c:pt idx="1403">
                  <c:v>92.484166666666596</c:v>
                </c:pt>
                <c:pt idx="1404">
                  <c:v>91.757000000000005</c:v>
                </c:pt>
                <c:pt idx="1405">
                  <c:v>93.080833333333302</c:v>
                </c:pt>
                <c:pt idx="1406">
                  <c:v>92.68</c:v>
                </c:pt>
                <c:pt idx="1407">
                  <c:v>91.634166666666601</c:v>
                </c:pt>
                <c:pt idx="1408">
                  <c:v>95.111666666666594</c:v>
                </c:pt>
                <c:pt idx="1409">
                  <c:v>93.984999999999999</c:v>
                </c:pt>
                <c:pt idx="1410">
                  <c:v>94.454999999999998</c:v>
                </c:pt>
                <c:pt idx="1411">
                  <c:v>92.797499999999999</c:v>
                </c:pt>
                <c:pt idx="1412">
                  <c:v>93.024166666666602</c:v>
                </c:pt>
                <c:pt idx="1413">
                  <c:v>92.905000000000001</c:v>
                </c:pt>
                <c:pt idx="1414">
                  <c:v>92.018333333333302</c:v>
                </c:pt>
                <c:pt idx="1415">
                  <c:v>94.912499999999994</c:v>
                </c:pt>
                <c:pt idx="1416">
                  <c:v>93.859166666666596</c:v>
                </c:pt>
                <c:pt idx="1417">
                  <c:v>91.686666666666596</c:v>
                </c:pt>
                <c:pt idx="1418">
                  <c:v>93.885833333333295</c:v>
                </c:pt>
                <c:pt idx="1419">
                  <c:v>93.326666666666597</c:v>
                </c:pt>
                <c:pt idx="1420">
                  <c:v>94.9375</c:v>
                </c:pt>
                <c:pt idx="1421">
                  <c:v>94.245833333333294</c:v>
                </c:pt>
                <c:pt idx="1422">
                  <c:v>89.978333333333296</c:v>
                </c:pt>
                <c:pt idx="1423">
                  <c:v>93.031666666666595</c:v>
                </c:pt>
                <c:pt idx="1424">
                  <c:v>92.2708333333333</c:v>
                </c:pt>
                <c:pt idx="1425">
                  <c:v>93.975833333333298</c:v>
                </c:pt>
                <c:pt idx="1426">
                  <c:v>91.39</c:v>
                </c:pt>
                <c:pt idx="1427">
                  <c:v>89.696666666666601</c:v>
                </c:pt>
                <c:pt idx="1428">
                  <c:v>94.949166666666599</c:v>
                </c:pt>
                <c:pt idx="1429">
                  <c:v>93.538333333333298</c:v>
                </c:pt>
                <c:pt idx="1430">
                  <c:v>93.586666666666602</c:v>
                </c:pt>
                <c:pt idx="1431">
                  <c:v>91.453333333333305</c:v>
                </c:pt>
                <c:pt idx="1432">
                  <c:v>92.62</c:v>
                </c:pt>
                <c:pt idx="1433">
                  <c:v>95.298333333333304</c:v>
                </c:pt>
                <c:pt idx="1434">
                  <c:v>92.412499999999994</c:v>
                </c:pt>
                <c:pt idx="1435">
                  <c:v>90.366666666666603</c:v>
                </c:pt>
                <c:pt idx="1436">
                  <c:v>92.250833333333304</c:v>
                </c:pt>
                <c:pt idx="1437">
                  <c:v>91.97</c:v>
                </c:pt>
                <c:pt idx="1438">
                  <c:v>93.757499999999993</c:v>
                </c:pt>
                <c:pt idx="1439">
                  <c:v>95.6458333333333</c:v>
                </c:pt>
                <c:pt idx="1440">
                  <c:v>92.878333333333302</c:v>
                </c:pt>
                <c:pt idx="1441">
                  <c:v>92.855833333333294</c:v>
                </c:pt>
                <c:pt idx="1442">
                  <c:v>93.114999999999995</c:v>
                </c:pt>
                <c:pt idx="1443">
                  <c:v>92.212499999999906</c:v>
                </c:pt>
                <c:pt idx="1444">
                  <c:v>93.219166666666595</c:v>
                </c:pt>
                <c:pt idx="1445">
                  <c:v>93.787499999999895</c:v>
                </c:pt>
                <c:pt idx="1446">
                  <c:v>94.329999999999899</c:v>
                </c:pt>
                <c:pt idx="1447">
                  <c:v>95.224166666666605</c:v>
                </c:pt>
                <c:pt idx="1448">
                  <c:v>92.940833333333302</c:v>
                </c:pt>
                <c:pt idx="1449">
                  <c:v>90.131666666666604</c:v>
                </c:pt>
                <c:pt idx="1450">
                  <c:v>90.2141666666666</c:v>
                </c:pt>
                <c:pt idx="1451">
                  <c:v>91.858333333333306</c:v>
                </c:pt>
                <c:pt idx="1452">
                  <c:v>96.48</c:v>
                </c:pt>
                <c:pt idx="1453">
                  <c:v>96.315833333333302</c:v>
                </c:pt>
                <c:pt idx="1454">
                  <c:v>95.259166666666601</c:v>
                </c:pt>
                <c:pt idx="1455">
                  <c:v>95.25</c:v>
                </c:pt>
                <c:pt idx="1456">
                  <c:v>94.122500000000002</c:v>
                </c:pt>
                <c:pt idx="1457">
                  <c:v>92.79</c:v>
                </c:pt>
                <c:pt idx="1458">
                  <c:v>90.688333333333304</c:v>
                </c:pt>
                <c:pt idx="1459">
                  <c:v>96.152500000000003</c:v>
                </c:pt>
              </c:numCache>
            </c:numRef>
          </c:xVal>
          <c:yVal>
            <c:numRef>
              <c:f>'Water Trading Repository Table'!$B$3:$B$1462</c:f>
              <c:numCache>
                <c:formatCode>0.00</c:formatCode>
                <c:ptCount val="146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pt idx="730">
                  <c:v>2814.7105606124901</c:v>
                </c:pt>
                <c:pt idx="731">
                  <c:v>2820.15931286666</c:v>
                </c:pt>
                <c:pt idx="732">
                  <c:v>2147.3532233291598</c:v>
                </c:pt>
                <c:pt idx="733">
                  <c:v>2545.3108069374898</c:v>
                </c:pt>
                <c:pt idx="734">
                  <c:v>2222.4136193208301</c:v>
                </c:pt>
                <c:pt idx="735">
                  <c:v>2257.3158007708298</c:v>
                </c:pt>
                <c:pt idx="736">
                  <c:v>2032.198344465</c:v>
                </c:pt>
                <c:pt idx="737">
                  <c:v>2117.8163037374902</c:v>
                </c:pt>
                <c:pt idx="738">
                  <c:v>1881.9500175666601</c:v>
                </c:pt>
                <c:pt idx="739">
                  <c:v>2576.3438875909001</c:v>
                </c:pt>
                <c:pt idx="740">
                  <c:v>2044.66478628499</c:v>
                </c:pt>
                <c:pt idx="741">
                  <c:v>2868.9563182708298</c:v>
                </c:pt>
                <c:pt idx="742">
                  <c:v>2472.6334011958302</c:v>
                </c:pt>
                <c:pt idx="743">
                  <c:v>3299.9393580708202</c:v>
                </c:pt>
                <c:pt idx="744">
                  <c:v>2786.5475998083298</c:v>
                </c:pt>
                <c:pt idx="745">
                  <c:v>3225.7517746541598</c:v>
                </c:pt>
                <c:pt idx="746">
                  <c:v>2425.1360756541599</c:v>
                </c:pt>
                <c:pt idx="747">
                  <c:v>2401.8058121333302</c:v>
                </c:pt>
                <c:pt idx="748">
                  <c:v>2113.5125400799898</c:v>
                </c:pt>
                <c:pt idx="749">
                  <c:v>2433.3480168166602</c:v>
                </c:pt>
                <c:pt idx="750">
                  <c:v>2189.0438997312399</c:v>
                </c:pt>
                <c:pt idx="751">
                  <c:v>2483.5657340083299</c:v>
                </c:pt>
                <c:pt idx="752">
                  <c:v>1896.0243473666601</c:v>
                </c:pt>
                <c:pt idx="753">
                  <c:v>2615.8735382874902</c:v>
                </c:pt>
                <c:pt idx="754">
                  <c:v>1992.70477325416</c:v>
                </c:pt>
                <c:pt idx="755">
                  <c:v>2387.7880464916602</c:v>
                </c:pt>
                <c:pt idx="756">
                  <c:v>2358.34048073333</c:v>
                </c:pt>
                <c:pt idx="757">
                  <c:v>3340.70503213333</c:v>
                </c:pt>
                <c:pt idx="758">
                  <c:v>2842.3093060374899</c:v>
                </c:pt>
                <c:pt idx="759">
                  <c:v>3250.4874035166599</c:v>
                </c:pt>
                <c:pt idx="760">
                  <c:v>2453.1961141708298</c:v>
                </c:pt>
                <c:pt idx="761">
                  <c:v>2536.4750736916599</c:v>
                </c:pt>
                <c:pt idx="762">
                  <c:v>1958.7403593583299</c:v>
                </c:pt>
                <c:pt idx="763">
                  <c:v>2217.7377323208302</c:v>
                </c:pt>
                <c:pt idx="764">
                  <c:v>2035.5217133875001</c:v>
                </c:pt>
                <c:pt idx="765">
                  <c:v>2450.3480851874901</c:v>
                </c:pt>
                <c:pt idx="766">
                  <c:v>1864.6022638714201</c:v>
                </c:pt>
                <c:pt idx="767">
                  <c:v>2278.1295495916602</c:v>
                </c:pt>
                <c:pt idx="768">
                  <c:v>1924.9605551166601</c:v>
                </c:pt>
                <c:pt idx="769">
                  <c:v>2560.8750446249901</c:v>
                </c:pt>
                <c:pt idx="770">
                  <c:v>2127.80860193749</c:v>
                </c:pt>
                <c:pt idx="771">
                  <c:v>2746.1296072416599</c:v>
                </c:pt>
                <c:pt idx="772">
                  <c:v>2140.0864342166601</c:v>
                </c:pt>
                <c:pt idx="773">
                  <c:v>2651.1279091166598</c:v>
                </c:pt>
                <c:pt idx="774">
                  <c:v>2198.8909038583301</c:v>
                </c:pt>
                <c:pt idx="775">
                  <c:v>2598.18044052499</c:v>
                </c:pt>
                <c:pt idx="776">
                  <c:v>2166.8205700090898</c:v>
                </c:pt>
                <c:pt idx="777">
                  <c:v>2420.47367987499</c:v>
                </c:pt>
                <c:pt idx="778">
                  <c:v>2104.8423878291601</c:v>
                </c:pt>
                <c:pt idx="779">
                  <c:v>2301.0493781833302</c:v>
                </c:pt>
                <c:pt idx="780">
                  <c:v>2010.89693983749</c:v>
                </c:pt>
                <c:pt idx="781">
                  <c:v>2440.1286881583301</c:v>
                </c:pt>
                <c:pt idx="782">
                  <c:v>1872.7888722083301</c:v>
                </c:pt>
                <c:pt idx="783">
                  <c:v>2702.8843677749901</c:v>
                </c:pt>
                <c:pt idx="784">
                  <c:v>1862.09098722916</c:v>
                </c:pt>
                <c:pt idx="785">
                  <c:v>2301.8307151874901</c:v>
                </c:pt>
                <c:pt idx="786">
                  <c:v>2141.2100704499899</c:v>
                </c:pt>
                <c:pt idx="787">
                  <c:v>2542.9754542625001</c:v>
                </c:pt>
                <c:pt idx="788">
                  <c:v>2141.6758152541602</c:v>
                </c:pt>
                <c:pt idx="789">
                  <c:v>2821.5852816249899</c:v>
                </c:pt>
                <c:pt idx="790">
                  <c:v>2121.2677979249902</c:v>
                </c:pt>
                <c:pt idx="791">
                  <c:v>2725.2631981750001</c:v>
                </c:pt>
                <c:pt idx="792">
                  <c:v>2168.7831825916601</c:v>
                </c:pt>
                <c:pt idx="793">
                  <c:v>2961.5898729458299</c:v>
                </c:pt>
                <c:pt idx="794">
                  <c:v>2059.6434400374901</c:v>
                </c:pt>
                <c:pt idx="795">
                  <c:v>2915.94190402499</c:v>
                </c:pt>
                <c:pt idx="796">
                  <c:v>2074.9507374291602</c:v>
                </c:pt>
                <c:pt idx="797">
                  <c:v>2840.1388558458302</c:v>
                </c:pt>
                <c:pt idx="798">
                  <c:v>2336.1864341833302</c:v>
                </c:pt>
                <c:pt idx="799">
                  <c:v>2795.9823378666601</c:v>
                </c:pt>
                <c:pt idx="800">
                  <c:v>2203.7443846374899</c:v>
                </c:pt>
                <c:pt idx="801">
                  <c:v>2514.4400851124901</c:v>
                </c:pt>
                <c:pt idx="802">
                  <c:v>2254.8362323375</c:v>
                </c:pt>
                <c:pt idx="803">
                  <c:v>2369.5948363374901</c:v>
                </c:pt>
                <c:pt idx="804">
                  <c:v>1974.18200617916</c:v>
                </c:pt>
                <c:pt idx="805">
                  <c:v>2271.7791866166599</c:v>
                </c:pt>
                <c:pt idx="806">
                  <c:v>2014.2160829833299</c:v>
                </c:pt>
                <c:pt idx="807">
                  <c:v>2596.5701936458299</c:v>
                </c:pt>
                <c:pt idx="808">
                  <c:v>1867.4815676363601</c:v>
                </c:pt>
                <c:pt idx="809">
                  <c:v>2828.9775346166598</c:v>
                </c:pt>
                <c:pt idx="810">
                  <c:v>1994.4438366499901</c:v>
                </c:pt>
                <c:pt idx="811">
                  <c:v>2926.1708955250001</c:v>
                </c:pt>
                <c:pt idx="812">
                  <c:v>2554.6178627291602</c:v>
                </c:pt>
                <c:pt idx="813">
                  <c:v>3236.4869237541602</c:v>
                </c:pt>
                <c:pt idx="814">
                  <c:v>2762.5157089416598</c:v>
                </c:pt>
                <c:pt idx="815">
                  <c:v>3531.5317287999901</c:v>
                </c:pt>
                <c:pt idx="816">
                  <c:v>2745.1802333625001</c:v>
                </c:pt>
                <c:pt idx="817">
                  <c:v>3355.4509319083299</c:v>
                </c:pt>
                <c:pt idx="818">
                  <c:v>2603.7976719583298</c:v>
                </c:pt>
                <c:pt idx="819">
                  <c:v>2861.9960459624899</c:v>
                </c:pt>
                <c:pt idx="820">
                  <c:v>2363.6217625333302</c:v>
                </c:pt>
                <c:pt idx="821">
                  <c:v>2935.9480111624898</c:v>
                </c:pt>
                <c:pt idx="822">
                  <c:v>2179.3191565458301</c:v>
                </c:pt>
                <c:pt idx="823">
                  <c:v>2726.05105495833</c:v>
                </c:pt>
                <c:pt idx="824">
                  <c:v>1942.2621511416601</c:v>
                </c:pt>
                <c:pt idx="825">
                  <c:v>2233.6403290041599</c:v>
                </c:pt>
                <c:pt idx="826">
                  <c:v>2017.2257905399899</c:v>
                </c:pt>
                <c:pt idx="827">
                  <c:v>2359.1199209874899</c:v>
                </c:pt>
                <c:pt idx="828">
                  <c:v>2334.5526278249999</c:v>
                </c:pt>
                <c:pt idx="829">
                  <c:v>2805.6281315333299</c:v>
                </c:pt>
                <c:pt idx="830">
                  <c:v>2303.4694622749898</c:v>
                </c:pt>
                <c:pt idx="831">
                  <c:v>3590.6828627166601</c:v>
                </c:pt>
                <c:pt idx="832">
                  <c:v>2704.1649466458298</c:v>
                </c:pt>
                <c:pt idx="833">
                  <c:v>3365.87835465833</c:v>
                </c:pt>
                <c:pt idx="834">
                  <c:v>2625.0986705750001</c:v>
                </c:pt>
                <c:pt idx="835">
                  <c:v>2556.60953337916</c:v>
                </c:pt>
                <c:pt idx="836">
                  <c:v>1823.0696327749899</c:v>
                </c:pt>
                <c:pt idx="837">
                  <c:v>2037.7230165041599</c:v>
                </c:pt>
                <c:pt idx="838">
                  <c:v>1722.8896464541599</c:v>
                </c:pt>
                <c:pt idx="839">
                  <c:v>2063.51221467083</c:v>
                </c:pt>
                <c:pt idx="840">
                  <c:v>2069.9034216374898</c:v>
                </c:pt>
                <c:pt idx="841">
                  <c:v>2923.37536639583</c:v>
                </c:pt>
                <c:pt idx="842">
                  <c:v>2277.0611217166602</c:v>
                </c:pt>
                <c:pt idx="843">
                  <c:v>3388.0708861041599</c:v>
                </c:pt>
                <c:pt idx="844">
                  <c:v>2553.06626393333</c:v>
                </c:pt>
                <c:pt idx="845">
                  <c:v>3123.8353176083301</c:v>
                </c:pt>
                <c:pt idx="846">
                  <c:v>2302.3936510291601</c:v>
                </c:pt>
                <c:pt idx="847">
                  <c:v>2913.6543985708299</c:v>
                </c:pt>
                <c:pt idx="848">
                  <c:v>2279.9175524666598</c:v>
                </c:pt>
                <c:pt idx="849">
                  <c:v>2813.4237973208301</c:v>
                </c:pt>
                <c:pt idx="850">
                  <c:v>1968.99549426666</c:v>
                </c:pt>
                <c:pt idx="851">
                  <c:v>2389.08068954583</c:v>
                </c:pt>
                <c:pt idx="852">
                  <c:v>1789.86981436666</c:v>
                </c:pt>
                <c:pt idx="853">
                  <c:v>2359.7180916666598</c:v>
                </c:pt>
                <c:pt idx="854">
                  <c:v>2029.4388739291601</c:v>
                </c:pt>
                <c:pt idx="855">
                  <c:v>2184.9103650041602</c:v>
                </c:pt>
                <c:pt idx="856">
                  <c:v>2196.38929249999</c:v>
                </c:pt>
                <c:pt idx="857">
                  <c:v>2432.6821969624998</c:v>
                </c:pt>
                <c:pt idx="858">
                  <c:v>2011.3950495611</c:v>
                </c:pt>
                <c:pt idx="859">
                  <c:v>2633.6015288999902</c:v>
                </c:pt>
                <c:pt idx="860">
                  <c:v>2200.4233423099899</c:v>
                </c:pt>
                <c:pt idx="861">
                  <c:v>2618.3027622916602</c:v>
                </c:pt>
                <c:pt idx="862">
                  <c:v>2180.1996981277698</c:v>
                </c:pt>
                <c:pt idx="863">
                  <c:v>2672.35888205833</c:v>
                </c:pt>
                <c:pt idx="864">
                  <c:v>2004.5064299727201</c:v>
                </c:pt>
                <c:pt idx="865">
                  <c:v>2614.9927077249899</c:v>
                </c:pt>
                <c:pt idx="866">
                  <c:v>2097.69024651666</c:v>
                </c:pt>
                <c:pt idx="867">
                  <c:v>2409.2647808500001</c:v>
                </c:pt>
                <c:pt idx="868">
                  <c:v>2208.2178144750001</c:v>
                </c:pt>
                <c:pt idx="869">
                  <c:v>2481.62320262916</c:v>
                </c:pt>
                <c:pt idx="870">
                  <c:v>1865.7514559624899</c:v>
                </c:pt>
                <c:pt idx="871">
                  <c:v>2161.9760966541598</c:v>
                </c:pt>
                <c:pt idx="872">
                  <c:v>2059.1577108863598</c:v>
                </c:pt>
                <c:pt idx="873">
                  <c:v>2244.5299330875</c:v>
                </c:pt>
                <c:pt idx="874">
                  <c:v>2290.24188112499</c:v>
                </c:pt>
                <c:pt idx="875">
                  <c:v>2529.3986842363602</c:v>
                </c:pt>
                <c:pt idx="876">
                  <c:v>2028.51025856499</c:v>
                </c:pt>
                <c:pt idx="877">
                  <c:v>2377.9403508958299</c:v>
                </c:pt>
                <c:pt idx="878">
                  <c:v>1952.47576309285</c:v>
                </c:pt>
                <c:pt idx="879">
                  <c:v>2220.3295659833302</c:v>
                </c:pt>
                <c:pt idx="880">
                  <c:v>1874.4952763250001</c:v>
                </c:pt>
                <c:pt idx="881">
                  <c:v>2408.1716978958302</c:v>
                </c:pt>
                <c:pt idx="882">
                  <c:v>2348.2187846291599</c:v>
                </c:pt>
                <c:pt idx="883">
                  <c:v>2781.20463690833</c:v>
                </c:pt>
                <c:pt idx="884">
                  <c:v>2134.7472275291602</c:v>
                </c:pt>
                <c:pt idx="885">
                  <c:v>2486.2344025124899</c:v>
                </c:pt>
                <c:pt idx="886">
                  <c:v>2081.8465858208301</c:v>
                </c:pt>
                <c:pt idx="887">
                  <c:v>2492.7292517333299</c:v>
                </c:pt>
                <c:pt idx="888">
                  <c:v>2041.2911814045401</c:v>
                </c:pt>
                <c:pt idx="889">
                  <c:v>2261.4539451958299</c:v>
                </c:pt>
                <c:pt idx="890">
                  <c:v>2236.3815262166599</c:v>
                </c:pt>
                <c:pt idx="891">
                  <c:v>2294.4026380458299</c:v>
                </c:pt>
                <c:pt idx="892">
                  <c:v>1918.97782055624</c:v>
                </c:pt>
                <c:pt idx="893">
                  <c:v>2049.31759405499</c:v>
                </c:pt>
                <c:pt idx="894">
                  <c:v>1942.2035167500001</c:v>
                </c:pt>
                <c:pt idx="895">
                  <c:v>2079.3220612045402</c:v>
                </c:pt>
                <c:pt idx="896">
                  <c:v>2228.21130526874</c:v>
                </c:pt>
                <c:pt idx="897">
                  <c:v>2356.6979502374902</c:v>
                </c:pt>
                <c:pt idx="898">
                  <c:v>2131.2112628357099</c:v>
                </c:pt>
                <c:pt idx="899">
                  <c:v>2234.2020854749899</c:v>
                </c:pt>
                <c:pt idx="900">
                  <c:v>1989.2252733749899</c:v>
                </c:pt>
                <c:pt idx="901">
                  <c:v>2125.4146722874898</c:v>
                </c:pt>
                <c:pt idx="902">
                  <c:v>2170.7718819333199</c:v>
                </c:pt>
                <c:pt idx="903">
                  <c:v>2196.29722014444</c:v>
                </c:pt>
                <c:pt idx="904">
                  <c:v>1865.2321135875</c:v>
                </c:pt>
                <c:pt idx="905">
                  <c:v>1895.44555601666</c:v>
                </c:pt>
                <c:pt idx="906">
                  <c:v>1872.2638883899899</c:v>
                </c:pt>
                <c:pt idx="907">
                  <c:v>2022.95829487777</c:v>
                </c:pt>
                <c:pt idx="908">
                  <c:v>1790.18647413333</c:v>
                </c:pt>
                <c:pt idx="909">
                  <c:v>2015.71379709999</c:v>
                </c:pt>
                <c:pt idx="910">
                  <c:v>2113.80004124999</c:v>
                </c:pt>
                <c:pt idx="911">
                  <c:v>2426.57113838636</c:v>
                </c:pt>
                <c:pt idx="912">
                  <c:v>2448.2077285999999</c:v>
                </c:pt>
                <c:pt idx="913">
                  <c:v>2647.5638321749898</c:v>
                </c:pt>
                <c:pt idx="914">
                  <c:v>2236.15374529583</c:v>
                </c:pt>
                <c:pt idx="915">
                  <c:v>2960.3368238749899</c:v>
                </c:pt>
                <c:pt idx="916">
                  <c:v>2407.5297075374901</c:v>
                </c:pt>
                <c:pt idx="917">
                  <c:v>3090.4349697999901</c:v>
                </c:pt>
                <c:pt idx="918">
                  <c:v>2288.5196504999899</c:v>
                </c:pt>
                <c:pt idx="919">
                  <c:v>2693.8758898999899</c:v>
                </c:pt>
                <c:pt idx="920">
                  <c:v>2206.7949992642798</c:v>
                </c:pt>
                <c:pt idx="921">
                  <c:v>2365.86784169166</c:v>
                </c:pt>
                <c:pt idx="922">
                  <c:v>2131.5617423333301</c:v>
                </c:pt>
                <c:pt idx="923">
                  <c:v>2359.2976642333301</c:v>
                </c:pt>
                <c:pt idx="924">
                  <c:v>2337.9500703833301</c:v>
                </c:pt>
                <c:pt idx="925">
                  <c:v>2912.4833422541601</c:v>
                </c:pt>
                <c:pt idx="926">
                  <c:v>2295.36409883333</c:v>
                </c:pt>
                <c:pt idx="927">
                  <c:v>2958.7262230958299</c:v>
                </c:pt>
                <c:pt idx="928">
                  <c:v>2372.2789152708301</c:v>
                </c:pt>
                <c:pt idx="929">
                  <c:v>2944.1665049916601</c:v>
                </c:pt>
                <c:pt idx="930">
                  <c:v>2434.2545983291602</c:v>
                </c:pt>
                <c:pt idx="931">
                  <c:v>2856.5136013041601</c:v>
                </c:pt>
                <c:pt idx="932">
                  <c:v>2476.64930895833</c:v>
                </c:pt>
                <c:pt idx="933">
                  <c:v>2751.0332943083299</c:v>
                </c:pt>
                <c:pt idx="934">
                  <c:v>2073.3610607041601</c:v>
                </c:pt>
                <c:pt idx="935">
                  <c:v>2334.1648400416602</c:v>
                </c:pt>
                <c:pt idx="936">
                  <c:v>2055.7750104791598</c:v>
                </c:pt>
                <c:pt idx="937">
                  <c:v>2477.5667578541602</c:v>
                </c:pt>
                <c:pt idx="938">
                  <c:v>2201.8428448958298</c:v>
                </c:pt>
                <c:pt idx="939">
                  <c:v>2783.7458944458299</c:v>
                </c:pt>
                <c:pt idx="940">
                  <c:v>2191.43477437916</c:v>
                </c:pt>
                <c:pt idx="941">
                  <c:v>2736.8444697791601</c:v>
                </c:pt>
                <c:pt idx="942">
                  <c:v>2292.4584675374999</c:v>
                </c:pt>
                <c:pt idx="943">
                  <c:v>2600.28185396249</c:v>
                </c:pt>
                <c:pt idx="944">
                  <c:v>2238.1594617291598</c:v>
                </c:pt>
                <c:pt idx="945">
                  <c:v>2570.20604453333</c:v>
                </c:pt>
                <c:pt idx="946">
                  <c:v>2178.1450835374999</c:v>
                </c:pt>
                <c:pt idx="947">
                  <c:v>2458.4068403333299</c:v>
                </c:pt>
                <c:pt idx="948">
                  <c:v>1947.3650472541599</c:v>
                </c:pt>
                <c:pt idx="949">
                  <c:v>2177.5841689416602</c:v>
                </c:pt>
                <c:pt idx="950">
                  <c:v>1923.60790184999</c:v>
                </c:pt>
                <c:pt idx="951">
                  <c:v>2084.3268327874898</c:v>
                </c:pt>
                <c:pt idx="952">
                  <c:v>2178.3010684624901</c:v>
                </c:pt>
                <c:pt idx="953">
                  <c:v>2342.1035759041602</c:v>
                </c:pt>
                <c:pt idx="954">
                  <c:v>1986.8119818208299</c:v>
                </c:pt>
                <c:pt idx="955">
                  <c:v>2492.27483820416</c:v>
                </c:pt>
                <c:pt idx="956">
                  <c:v>2011.5389245375</c:v>
                </c:pt>
                <c:pt idx="957">
                  <c:v>2541.34914761666</c:v>
                </c:pt>
                <c:pt idx="958">
                  <c:v>1869.39257215833</c:v>
                </c:pt>
                <c:pt idx="959">
                  <c:v>2113.9166695624899</c:v>
                </c:pt>
                <c:pt idx="960">
                  <c:v>2041.3888132874899</c:v>
                </c:pt>
                <c:pt idx="961">
                  <c:v>2392.579391925</c:v>
                </c:pt>
                <c:pt idx="962">
                  <c:v>1847.6206024749899</c:v>
                </c:pt>
                <c:pt idx="963">
                  <c:v>2103.7799291791598</c:v>
                </c:pt>
                <c:pt idx="964">
                  <c:v>1684.3235995374901</c:v>
                </c:pt>
                <c:pt idx="965">
                  <c:v>2057.4672101124902</c:v>
                </c:pt>
                <c:pt idx="966">
                  <c:v>2173.1531144277701</c:v>
                </c:pt>
                <c:pt idx="967">
                  <c:v>2380.5147788583299</c:v>
                </c:pt>
                <c:pt idx="968">
                  <c:v>2278.7772955714199</c:v>
                </c:pt>
                <c:pt idx="969">
                  <c:v>2434.3405128333302</c:v>
                </c:pt>
                <c:pt idx="970">
                  <c:v>2006.54166748749</c:v>
                </c:pt>
                <c:pt idx="971">
                  <c:v>2714.09375346363</c:v>
                </c:pt>
                <c:pt idx="972">
                  <c:v>2391.99487152856</c:v>
                </c:pt>
                <c:pt idx="973">
                  <c:v>2329.3039084624902</c:v>
                </c:pt>
                <c:pt idx="974">
                  <c:v>2077.1218812541601</c:v>
                </c:pt>
                <c:pt idx="975">
                  <c:v>2290.5947934124902</c:v>
                </c:pt>
                <c:pt idx="976">
                  <c:v>1952.5976356333299</c:v>
                </c:pt>
                <c:pt idx="977">
                  <c:v>2205.2421286318099</c:v>
                </c:pt>
                <c:pt idx="978">
                  <c:v>1820.63976945833</c:v>
                </c:pt>
                <c:pt idx="979">
                  <c:v>1949.2376995124901</c:v>
                </c:pt>
                <c:pt idx="980">
                  <c:v>2011.5588322041599</c:v>
                </c:pt>
                <c:pt idx="981">
                  <c:v>2407.8819831791602</c:v>
                </c:pt>
                <c:pt idx="982">
                  <c:v>2108.0878239458302</c:v>
                </c:pt>
                <c:pt idx="983">
                  <c:v>2425.3941229549901</c:v>
                </c:pt>
                <c:pt idx="984">
                  <c:v>2276.4651883285601</c:v>
                </c:pt>
                <c:pt idx="985">
                  <c:v>2385.3081387208299</c:v>
                </c:pt>
                <c:pt idx="986">
                  <c:v>2207.3602180749999</c:v>
                </c:pt>
                <c:pt idx="987">
                  <c:v>2288.4663373499902</c:v>
                </c:pt>
                <c:pt idx="988">
                  <c:v>2266.71607263332</c:v>
                </c:pt>
                <c:pt idx="989">
                  <c:v>2149.3511236791601</c:v>
                </c:pt>
                <c:pt idx="990">
                  <c:v>1762.31032626666</c:v>
                </c:pt>
                <c:pt idx="991">
                  <c:v>2091.57613969166</c:v>
                </c:pt>
                <c:pt idx="992">
                  <c:v>1767.7216455299899</c:v>
                </c:pt>
                <c:pt idx="993">
                  <c:v>2194.2849347363599</c:v>
                </c:pt>
                <c:pt idx="994">
                  <c:v>2256.8843618562501</c:v>
                </c:pt>
                <c:pt idx="995">
                  <c:v>2440.1407365749901</c:v>
                </c:pt>
                <c:pt idx="996">
                  <c:v>2054.2260679208298</c:v>
                </c:pt>
                <c:pt idx="997">
                  <c:v>2363.7651461291598</c:v>
                </c:pt>
                <c:pt idx="998">
                  <c:v>2197.8695865333302</c:v>
                </c:pt>
                <c:pt idx="999">
                  <c:v>2418.2252856916598</c:v>
                </c:pt>
                <c:pt idx="1000">
                  <c:v>2219.37749874375</c:v>
                </c:pt>
                <c:pt idx="1001">
                  <c:v>2426.06493250416</c:v>
                </c:pt>
                <c:pt idx="1002">
                  <c:v>2061.1680646954501</c:v>
                </c:pt>
                <c:pt idx="1003">
                  <c:v>2398.4183871208202</c:v>
                </c:pt>
                <c:pt idx="1004">
                  <c:v>1932.5191484818099</c:v>
                </c:pt>
                <c:pt idx="1005">
                  <c:v>2209.34832387499</c:v>
                </c:pt>
                <c:pt idx="1006">
                  <c:v>1804.0047631083301</c:v>
                </c:pt>
                <c:pt idx="1007">
                  <c:v>2239.4996949791598</c:v>
                </c:pt>
                <c:pt idx="1008">
                  <c:v>2215.2909385708299</c:v>
                </c:pt>
                <c:pt idx="1009">
                  <c:v>2526.5955351749899</c:v>
                </c:pt>
                <c:pt idx="1010">
                  <c:v>2102.5246024374901</c:v>
                </c:pt>
                <c:pt idx="1011">
                  <c:v>2350.89282996666</c:v>
                </c:pt>
                <c:pt idx="1012">
                  <c:v>2121.1059986833302</c:v>
                </c:pt>
                <c:pt idx="1013">
                  <c:v>2473.74528315416</c:v>
                </c:pt>
                <c:pt idx="1014">
                  <c:v>2153.7002823791599</c:v>
                </c:pt>
                <c:pt idx="1015">
                  <c:v>2502.3010268374901</c:v>
                </c:pt>
                <c:pt idx="1016">
                  <c:v>2305.6693803666599</c:v>
                </c:pt>
                <c:pt idx="1017">
                  <c:v>2412.1884145583299</c:v>
                </c:pt>
                <c:pt idx="1018">
                  <c:v>2151.8897925285601</c:v>
                </c:pt>
                <c:pt idx="1019">
                  <c:v>2256.65196733333</c:v>
                </c:pt>
                <c:pt idx="1020">
                  <c:v>1836.86610517083</c:v>
                </c:pt>
                <c:pt idx="1021">
                  <c:v>2239.7297245291602</c:v>
                </c:pt>
                <c:pt idx="1022">
                  <c:v>2140.23545285416</c:v>
                </c:pt>
                <c:pt idx="1023">
                  <c:v>2506.3152242749902</c:v>
                </c:pt>
                <c:pt idx="1024">
                  <c:v>2137.7923270874899</c:v>
                </c:pt>
                <c:pt idx="1025">
                  <c:v>2460.35066638749</c:v>
                </c:pt>
                <c:pt idx="1026">
                  <c:v>2122.5202968374902</c:v>
                </c:pt>
                <c:pt idx="1027">
                  <c:v>2413.4504149291602</c:v>
                </c:pt>
                <c:pt idx="1028">
                  <c:v>2454.0782498888798</c:v>
                </c:pt>
                <c:pt idx="1029">
                  <c:v>2702.1822030666599</c:v>
                </c:pt>
                <c:pt idx="1030">
                  <c:v>2678.7584678062399</c:v>
                </c:pt>
                <c:pt idx="1031">
                  <c:v>2736.0415722318098</c:v>
                </c:pt>
                <c:pt idx="1032">
                  <c:v>2425.2262150699898</c:v>
                </c:pt>
                <c:pt idx="1033">
                  <c:v>2471.2303256999899</c:v>
                </c:pt>
                <c:pt idx="1034">
                  <c:v>2015.5064658958299</c:v>
                </c:pt>
                <c:pt idx="1035">
                  <c:v>2465.7789927958302</c:v>
                </c:pt>
                <c:pt idx="1036">
                  <c:v>1971.19641015555</c:v>
                </c:pt>
                <c:pt idx="1037">
                  <c:v>2330.57700935</c:v>
                </c:pt>
                <c:pt idx="1038">
                  <c:v>2225.8439881541599</c:v>
                </c:pt>
                <c:pt idx="1039">
                  <c:v>2563.3973150874899</c:v>
                </c:pt>
                <c:pt idx="1040">
                  <c:v>2178.5005601166599</c:v>
                </c:pt>
                <c:pt idx="1041">
                  <c:v>2503.8253872708201</c:v>
                </c:pt>
                <c:pt idx="1042">
                  <c:v>2083.68529156666</c:v>
                </c:pt>
                <c:pt idx="1043">
                  <c:v>2555.2738623083301</c:v>
                </c:pt>
                <c:pt idx="1044">
                  <c:v>2183.7037006874998</c:v>
                </c:pt>
                <c:pt idx="1045">
                  <c:v>2578.8708050083301</c:v>
                </c:pt>
                <c:pt idx="1046">
                  <c:v>2021.06139560833</c:v>
                </c:pt>
                <c:pt idx="1047">
                  <c:v>2307.6349154958298</c:v>
                </c:pt>
                <c:pt idx="1048">
                  <c:v>1877.57732694583</c:v>
                </c:pt>
                <c:pt idx="1049">
                  <c:v>2290.7028185624899</c:v>
                </c:pt>
                <c:pt idx="1050">
                  <c:v>2201.9893836583301</c:v>
                </c:pt>
                <c:pt idx="1051">
                  <c:v>2536.5788713624902</c:v>
                </c:pt>
                <c:pt idx="1052">
                  <c:v>2227.0405394958302</c:v>
                </c:pt>
                <c:pt idx="1053">
                  <c:v>2665.6304535374902</c:v>
                </c:pt>
                <c:pt idx="1054">
                  <c:v>2358.7919673049901</c:v>
                </c:pt>
                <c:pt idx="1055">
                  <c:v>2582.399825</c:v>
                </c:pt>
                <c:pt idx="1056">
                  <c:v>2205.4939439708301</c:v>
                </c:pt>
                <c:pt idx="1057">
                  <c:v>2531.0467592124901</c:v>
                </c:pt>
                <c:pt idx="1058">
                  <c:v>2264.1822469833301</c:v>
                </c:pt>
                <c:pt idx="1059">
                  <c:v>2578.9773850833299</c:v>
                </c:pt>
                <c:pt idx="1060">
                  <c:v>2073.3362390083298</c:v>
                </c:pt>
                <c:pt idx="1061">
                  <c:v>2549.9073886291599</c:v>
                </c:pt>
                <c:pt idx="1062">
                  <c:v>2066.1066521041598</c:v>
                </c:pt>
                <c:pt idx="1063">
                  <c:v>2391.6909986791602</c:v>
                </c:pt>
                <c:pt idx="1064">
                  <c:v>2231.3980455291598</c:v>
                </c:pt>
                <c:pt idx="1065">
                  <c:v>2742.09098012499</c:v>
                </c:pt>
                <c:pt idx="1066">
                  <c:v>2318.3316843083298</c:v>
                </c:pt>
                <c:pt idx="1067">
                  <c:v>2765.9187628833301</c:v>
                </c:pt>
                <c:pt idx="1068">
                  <c:v>2283.41872064166</c:v>
                </c:pt>
                <c:pt idx="1069">
                  <c:v>2579.1935956208299</c:v>
                </c:pt>
                <c:pt idx="1070">
                  <c:v>2345.47395315833</c:v>
                </c:pt>
                <c:pt idx="1071">
                  <c:v>2774.09424652499</c:v>
                </c:pt>
                <c:pt idx="1072">
                  <c:v>2511.9457208888798</c:v>
                </c:pt>
                <c:pt idx="1073">
                  <c:v>2589.7789234666602</c:v>
                </c:pt>
                <c:pt idx="1074">
                  <c:v>2260.8152649937501</c:v>
                </c:pt>
                <c:pt idx="1075">
                  <c:v>2314.3122076</c:v>
                </c:pt>
                <c:pt idx="1076">
                  <c:v>2167.0786755899899</c:v>
                </c:pt>
                <c:pt idx="1077">
                  <c:v>2499.29126914166</c:v>
                </c:pt>
                <c:pt idx="1078">
                  <c:v>2245.5092780908999</c:v>
                </c:pt>
                <c:pt idx="1079">
                  <c:v>2493.59503287083</c:v>
                </c:pt>
                <c:pt idx="1080">
                  <c:v>2274.4805100541598</c:v>
                </c:pt>
                <c:pt idx="1081">
                  <c:v>2519.4081521583298</c:v>
                </c:pt>
                <c:pt idx="1082">
                  <c:v>2344.2071731041601</c:v>
                </c:pt>
                <c:pt idx="1083">
                  <c:v>2672.66476106666</c:v>
                </c:pt>
                <c:pt idx="1084">
                  <c:v>2233.1198583833302</c:v>
                </c:pt>
                <c:pt idx="1085">
                  <c:v>2668.0619382708301</c:v>
                </c:pt>
                <c:pt idx="1086">
                  <c:v>2219.4378834791601</c:v>
                </c:pt>
                <c:pt idx="1087">
                  <c:v>2484.5921682708299</c:v>
                </c:pt>
                <c:pt idx="1088">
                  <c:v>1975.0117345541601</c:v>
                </c:pt>
                <c:pt idx="1089">
                  <c:v>2351.1718993333302</c:v>
                </c:pt>
                <c:pt idx="1090">
                  <c:v>2140.66846049374</c:v>
                </c:pt>
                <c:pt idx="1091">
                  <c:v>2271.0611251458299</c:v>
                </c:pt>
                <c:pt idx="1092">
                  <c:v>2574.4839794437498</c:v>
                </c:pt>
                <c:pt idx="1093">
                  <c:v>2609.5576928791602</c:v>
                </c:pt>
                <c:pt idx="1094">
                  <c:v>2346.5856706916602</c:v>
                </c:pt>
                <c:pt idx="1095">
                  <c:v>2516.7227591958299</c:v>
                </c:pt>
                <c:pt idx="1096">
                  <c:v>2310.1774498208301</c:v>
                </c:pt>
                <c:pt idx="1097">
                  <c:v>2751.0745728249999</c:v>
                </c:pt>
                <c:pt idx="1098">
                  <c:v>2400.1643356333302</c:v>
                </c:pt>
                <c:pt idx="1099">
                  <c:v>2722.1102453374901</c:v>
                </c:pt>
                <c:pt idx="1100">
                  <c:v>2495.8680823333302</c:v>
                </c:pt>
                <c:pt idx="1101">
                  <c:v>2687.2987756124899</c:v>
                </c:pt>
                <c:pt idx="1102">
                  <c:v>2199.4620709124902</c:v>
                </c:pt>
                <c:pt idx="1103">
                  <c:v>2519.9222484124898</c:v>
                </c:pt>
                <c:pt idx="1104">
                  <c:v>2144.8894027624901</c:v>
                </c:pt>
                <c:pt idx="1105">
                  <c:v>2539.6737235833298</c:v>
                </c:pt>
                <c:pt idx="1106">
                  <c:v>2440.8228677041602</c:v>
                </c:pt>
                <c:pt idx="1107">
                  <c:v>2736.0700492958299</c:v>
                </c:pt>
                <c:pt idx="1108">
                  <c:v>2403.47110140416</c:v>
                </c:pt>
                <c:pt idx="1109">
                  <c:v>2780.5965677541599</c:v>
                </c:pt>
                <c:pt idx="1110">
                  <c:v>2162.8221352833302</c:v>
                </c:pt>
                <c:pt idx="1111">
                  <c:v>2573.8093451916602</c:v>
                </c:pt>
                <c:pt idx="1112">
                  <c:v>2343.7493510458198</c:v>
                </c:pt>
                <c:pt idx="1113">
                  <c:v>2857.1240147541598</c:v>
                </c:pt>
                <c:pt idx="1114">
                  <c:v>2318.55609405416</c:v>
                </c:pt>
                <c:pt idx="1115">
                  <c:v>2505.1996293375</c:v>
                </c:pt>
                <c:pt idx="1116">
                  <c:v>2020.46666515416</c:v>
                </c:pt>
                <c:pt idx="1117">
                  <c:v>2413.80579378333</c:v>
                </c:pt>
                <c:pt idx="1118">
                  <c:v>1996.57660631249</c:v>
                </c:pt>
                <c:pt idx="1119">
                  <c:v>2352.0824248041599</c:v>
                </c:pt>
                <c:pt idx="1120">
                  <c:v>2143.90196194583</c:v>
                </c:pt>
                <c:pt idx="1121">
                  <c:v>2606.9075596708299</c:v>
                </c:pt>
                <c:pt idx="1122">
                  <c:v>2324.38466607499</c:v>
                </c:pt>
                <c:pt idx="1123">
                  <c:v>2648.5148793624899</c:v>
                </c:pt>
                <c:pt idx="1124">
                  <c:v>2291.0671482749899</c:v>
                </c:pt>
                <c:pt idx="1125">
                  <c:v>2642.4324848708302</c:v>
                </c:pt>
                <c:pt idx="1126">
                  <c:v>2486.63121728749</c:v>
                </c:pt>
                <c:pt idx="1127">
                  <c:v>2778.6083636916601</c:v>
                </c:pt>
                <c:pt idx="1128">
                  <c:v>2422.4372520291599</c:v>
                </c:pt>
                <c:pt idx="1129">
                  <c:v>2721.7999010458302</c:v>
                </c:pt>
                <c:pt idx="1130">
                  <c:v>2212.9776560874898</c:v>
                </c:pt>
                <c:pt idx="1131">
                  <c:v>2501.9361610916599</c:v>
                </c:pt>
                <c:pt idx="1132">
                  <c:v>2111.5541722166599</c:v>
                </c:pt>
                <c:pt idx="1133">
                  <c:v>2530.7492368666599</c:v>
                </c:pt>
                <c:pt idx="1134">
                  <c:v>2497.3223774458202</c:v>
                </c:pt>
                <c:pt idx="1135">
                  <c:v>2732.7460427999999</c:v>
                </c:pt>
                <c:pt idx="1136">
                  <c:v>2439.8128192833301</c:v>
                </c:pt>
                <c:pt idx="1137">
                  <c:v>2564.54435559999</c:v>
                </c:pt>
                <c:pt idx="1138">
                  <c:v>2039.49136985833</c:v>
                </c:pt>
                <c:pt idx="1139">
                  <c:v>2476.18546571249</c:v>
                </c:pt>
                <c:pt idx="1140">
                  <c:v>2162.33460924166</c:v>
                </c:pt>
                <c:pt idx="1141">
                  <c:v>2505.5693950791601</c:v>
                </c:pt>
                <c:pt idx="1142">
                  <c:v>2241.4802592041601</c:v>
                </c:pt>
                <c:pt idx="1143">
                  <c:v>2905.0637619208301</c:v>
                </c:pt>
                <c:pt idx="1144">
                  <c:v>2179.3773501249898</c:v>
                </c:pt>
                <c:pt idx="1145">
                  <c:v>2483.37733289166</c:v>
                </c:pt>
                <c:pt idx="1146">
                  <c:v>1970.0525984583301</c:v>
                </c:pt>
                <c:pt idx="1147">
                  <c:v>2421.4947473458301</c:v>
                </c:pt>
                <c:pt idx="1148">
                  <c:v>2258.18339816249</c:v>
                </c:pt>
                <c:pt idx="1149">
                  <c:v>2689.0604894916601</c:v>
                </c:pt>
                <c:pt idx="1150">
                  <c:v>2404.6785901416602</c:v>
                </c:pt>
                <c:pt idx="1151">
                  <c:v>2544.4278952458299</c:v>
                </c:pt>
                <c:pt idx="1152">
                  <c:v>2210.3872715416601</c:v>
                </c:pt>
                <c:pt idx="1153">
                  <c:v>2609.8060056208301</c:v>
                </c:pt>
                <c:pt idx="1154">
                  <c:v>2268.1242514916598</c:v>
                </c:pt>
                <c:pt idx="1155">
                  <c:v>2530.30713499166</c:v>
                </c:pt>
                <c:pt idx="1156">
                  <c:v>2248.5141886624901</c:v>
                </c:pt>
                <c:pt idx="1157">
                  <c:v>2468.9981134874902</c:v>
                </c:pt>
                <c:pt idx="1158">
                  <c:v>2007.1091398083299</c:v>
                </c:pt>
                <c:pt idx="1159">
                  <c:v>2283.2115860958302</c:v>
                </c:pt>
                <c:pt idx="1160">
                  <c:v>1926.3508711791601</c:v>
                </c:pt>
                <c:pt idx="1161">
                  <c:v>2254.4026167624902</c:v>
                </c:pt>
                <c:pt idx="1162">
                  <c:v>2097.32178277499</c:v>
                </c:pt>
                <c:pt idx="1163">
                  <c:v>2447.0156194791598</c:v>
                </c:pt>
                <c:pt idx="1164">
                  <c:v>2058.4143178874901</c:v>
                </c:pt>
                <c:pt idx="1165">
                  <c:v>2263.9383129583298</c:v>
                </c:pt>
                <c:pt idx="1166">
                  <c:v>2234.9891930833301</c:v>
                </c:pt>
                <c:pt idx="1167">
                  <c:v>2535.4648421291599</c:v>
                </c:pt>
                <c:pt idx="1168">
                  <c:v>2119.8378024249901</c:v>
                </c:pt>
                <c:pt idx="1169">
                  <c:v>2611.1508810291598</c:v>
                </c:pt>
                <c:pt idx="1170">
                  <c:v>2252.2625322999902</c:v>
                </c:pt>
                <c:pt idx="1171">
                  <c:v>2435.58375557916</c:v>
                </c:pt>
                <c:pt idx="1172">
                  <c:v>2012.25450448333</c:v>
                </c:pt>
                <c:pt idx="1173">
                  <c:v>2306.09973747083</c:v>
                </c:pt>
                <c:pt idx="1174">
                  <c:v>1922.23204700416</c:v>
                </c:pt>
                <c:pt idx="1175">
                  <c:v>2271.5186199166601</c:v>
                </c:pt>
                <c:pt idx="1176">
                  <c:v>2173.2485973624898</c:v>
                </c:pt>
                <c:pt idx="1177">
                  <c:v>2599.35337378333</c:v>
                </c:pt>
                <c:pt idx="1178">
                  <c:v>2275.3774637166598</c:v>
                </c:pt>
                <c:pt idx="1179">
                  <c:v>2572.1158187249898</c:v>
                </c:pt>
                <c:pt idx="1180">
                  <c:v>2332.2469968083201</c:v>
                </c:pt>
                <c:pt idx="1181">
                  <c:v>2522.0577934541602</c:v>
                </c:pt>
                <c:pt idx="1182">
                  <c:v>2178.5971232791599</c:v>
                </c:pt>
                <c:pt idx="1183">
                  <c:v>2640.2822745583298</c:v>
                </c:pt>
                <c:pt idx="1184">
                  <c:v>2262.52688914583</c:v>
                </c:pt>
                <c:pt idx="1185">
                  <c:v>2547.7255107166602</c:v>
                </c:pt>
                <c:pt idx="1186">
                  <c:v>2002.28532935416</c:v>
                </c:pt>
                <c:pt idx="1187">
                  <c:v>2471.14781382916</c:v>
                </c:pt>
                <c:pt idx="1188">
                  <c:v>1884.5189767458301</c:v>
                </c:pt>
                <c:pt idx="1189">
                  <c:v>2284.6860655041601</c:v>
                </c:pt>
                <c:pt idx="1190">
                  <c:v>2074.9366848416598</c:v>
                </c:pt>
                <c:pt idx="1191">
                  <c:v>2416.9764224291598</c:v>
                </c:pt>
                <c:pt idx="1192">
                  <c:v>2351.8879272875001</c:v>
                </c:pt>
                <c:pt idx="1193">
                  <c:v>2486.4495979416602</c:v>
                </c:pt>
                <c:pt idx="1194">
                  <c:v>2205.80877638333</c:v>
                </c:pt>
                <c:pt idx="1195">
                  <c:v>2463.8877806208302</c:v>
                </c:pt>
                <c:pt idx="1196">
                  <c:v>2389.5416550772702</c:v>
                </c:pt>
                <c:pt idx="1197">
                  <c:v>2462.3126748458299</c:v>
                </c:pt>
                <c:pt idx="1198">
                  <c:v>2597.9697656916601</c:v>
                </c:pt>
                <c:pt idx="1199">
                  <c:v>2343.0126144708302</c:v>
                </c:pt>
                <c:pt idx="1200">
                  <c:v>1935.67293994999</c:v>
                </c:pt>
                <c:pt idx="1201">
                  <c:v>2169.6442316708199</c:v>
                </c:pt>
                <c:pt idx="1202">
                  <c:v>1945.7263270999899</c:v>
                </c:pt>
                <c:pt idx="1203">
                  <c:v>2415.7238709749899</c:v>
                </c:pt>
                <c:pt idx="1204">
                  <c:v>2155.8468403083298</c:v>
                </c:pt>
                <c:pt idx="1205">
                  <c:v>2488.4190322208301</c:v>
                </c:pt>
                <c:pt idx="1206">
                  <c:v>2225.5085196499999</c:v>
                </c:pt>
                <c:pt idx="1207">
                  <c:v>2729.62043478749</c:v>
                </c:pt>
                <c:pt idx="1208">
                  <c:v>2310.9775189749898</c:v>
                </c:pt>
                <c:pt idx="1209">
                  <c:v>2549.6945594041599</c:v>
                </c:pt>
                <c:pt idx="1210">
                  <c:v>2250.2431120541601</c:v>
                </c:pt>
                <c:pt idx="1211">
                  <c:v>2474.0586088999898</c:v>
                </c:pt>
                <c:pt idx="1212">
                  <c:v>2181.92416806249</c:v>
                </c:pt>
                <c:pt idx="1213">
                  <c:v>2459.62038521249</c:v>
                </c:pt>
                <c:pt idx="1214">
                  <c:v>2001.1209491583299</c:v>
                </c:pt>
                <c:pt idx="1215">
                  <c:v>2264.75547124166</c:v>
                </c:pt>
                <c:pt idx="1216">
                  <c:v>1921.8538409166599</c:v>
                </c:pt>
                <c:pt idx="1217">
                  <c:v>2338.8713482916601</c:v>
                </c:pt>
                <c:pt idx="1218">
                  <c:v>2248.2096055541601</c:v>
                </c:pt>
                <c:pt idx="1219">
                  <c:v>2430.7613596208298</c:v>
                </c:pt>
                <c:pt idx="1220">
                  <c:v>2143.8002868999902</c:v>
                </c:pt>
                <c:pt idx="1221">
                  <c:v>2488.10847363333</c:v>
                </c:pt>
                <c:pt idx="1222">
                  <c:v>2079.2519090791602</c:v>
                </c:pt>
                <c:pt idx="1223">
                  <c:v>2292.28191523333</c:v>
                </c:pt>
                <c:pt idx="1224">
                  <c:v>2187.0871952124999</c:v>
                </c:pt>
                <c:pt idx="1225">
                  <c:v>2578.1538939624902</c:v>
                </c:pt>
                <c:pt idx="1226">
                  <c:v>2073.3774350125</c:v>
                </c:pt>
                <c:pt idx="1227">
                  <c:v>2368.6728615124898</c:v>
                </c:pt>
                <c:pt idx="1228">
                  <c:v>2047.0225873166601</c:v>
                </c:pt>
                <c:pt idx="1229">
                  <c:v>2192.4860586999898</c:v>
                </c:pt>
                <c:pt idx="1230">
                  <c:v>1873.06487834583</c:v>
                </c:pt>
                <c:pt idx="1231">
                  <c:v>2222.5540251458301</c:v>
                </c:pt>
                <c:pt idx="1232">
                  <c:v>2121.8563898791599</c:v>
                </c:pt>
                <c:pt idx="1233">
                  <c:v>2453.3169167750002</c:v>
                </c:pt>
                <c:pt idx="1234">
                  <c:v>2205.2623963208298</c:v>
                </c:pt>
                <c:pt idx="1235">
                  <c:v>2507.6118844083298</c:v>
                </c:pt>
                <c:pt idx="1236">
                  <c:v>2188.4652711458298</c:v>
                </c:pt>
                <c:pt idx="1237">
                  <c:v>2584.44164734999</c:v>
                </c:pt>
                <c:pt idx="1238">
                  <c:v>2158.9195386124902</c:v>
                </c:pt>
                <c:pt idx="1239">
                  <c:v>2390.7399585374901</c:v>
                </c:pt>
                <c:pt idx="1240">
                  <c:v>2250.0891999208302</c:v>
                </c:pt>
                <c:pt idx="1241">
                  <c:v>2573.5470409049899</c:v>
                </c:pt>
                <c:pt idx="1242">
                  <c:v>1949.9912697541599</c:v>
                </c:pt>
                <c:pt idx="1243">
                  <c:v>2521.4858069583302</c:v>
                </c:pt>
                <c:pt idx="1244">
                  <c:v>2023.5993877916601</c:v>
                </c:pt>
                <c:pt idx="1245">
                  <c:v>2372.4070769416599</c:v>
                </c:pt>
                <c:pt idx="1246">
                  <c:v>2288.5283720166599</c:v>
                </c:pt>
                <c:pt idx="1247">
                  <c:v>2750.9170458041599</c:v>
                </c:pt>
                <c:pt idx="1248">
                  <c:v>2395.3668768041598</c:v>
                </c:pt>
                <c:pt idx="1249">
                  <c:v>2506.8038927499902</c:v>
                </c:pt>
                <c:pt idx="1250">
                  <c:v>2280.4726940291598</c:v>
                </c:pt>
                <c:pt idx="1251">
                  <c:v>2566.9448365708299</c:v>
                </c:pt>
                <c:pt idx="1252">
                  <c:v>2116.5523292124899</c:v>
                </c:pt>
                <c:pt idx="1253">
                  <c:v>2461.1738193708302</c:v>
                </c:pt>
                <c:pt idx="1254">
                  <c:v>2288.29357438332</c:v>
                </c:pt>
                <c:pt idx="1255">
                  <c:v>2493.1580491749901</c:v>
                </c:pt>
                <c:pt idx="1256">
                  <c:v>1997.42899145416</c:v>
                </c:pt>
                <c:pt idx="1257">
                  <c:v>2123.2153123916601</c:v>
                </c:pt>
                <c:pt idx="1258">
                  <c:v>1959.9531131199999</c:v>
                </c:pt>
                <c:pt idx="1259">
                  <c:v>2364.44915055416</c:v>
                </c:pt>
                <c:pt idx="1260">
                  <c:v>2248.0190105124898</c:v>
                </c:pt>
                <c:pt idx="1261">
                  <c:v>2449.8866331333302</c:v>
                </c:pt>
                <c:pt idx="1262">
                  <c:v>2096.2388598541602</c:v>
                </c:pt>
                <c:pt idx="1263">
                  <c:v>2440.3553028374899</c:v>
                </c:pt>
                <c:pt idx="1264">
                  <c:v>2174.9172505541601</c:v>
                </c:pt>
                <c:pt idx="1265">
                  <c:v>2413.5105322916602</c:v>
                </c:pt>
                <c:pt idx="1266">
                  <c:v>2185.6362948291599</c:v>
                </c:pt>
                <c:pt idx="1267">
                  <c:v>2488.2033734500001</c:v>
                </c:pt>
                <c:pt idx="1268">
                  <c:v>2231.6066298124902</c:v>
                </c:pt>
                <c:pt idx="1269">
                  <c:v>2409.3805057374898</c:v>
                </c:pt>
                <c:pt idx="1270">
                  <c:v>1921.2692918958301</c:v>
                </c:pt>
                <c:pt idx="1271">
                  <c:v>2087.1779811166598</c:v>
                </c:pt>
                <c:pt idx="1272">
                  <c:v>1892.1575970958299</c:v>
                </c:pt>
                <c:pt idx="1273">
                  <c:v>2173.0139887708301</c:v>
                </c:pt>
                <c:pt idx="1274">
                  <c:v>1895.0546239416601</c:v>
                </c:pt>
                <c:pt idx="1275">
                  <c:v>2193.5688543291599</c:v>
                </c:pt>
                <c:pt idx="1276">
                  <c:v>2045.4487360916601</c:v>
                </c:pt>
                <c:pt idx="1277">
                  <c:v>2551.9848045416602</c:v>
                </c:pt>
                <c:pt idx="1278">
                  <c:v>2031.1868413249899</c:v>
                </c:pt>
                <c:pt idx="1279">
                  <c:v>2302.8370136041599</c:v>
                </c:pt>
                <c:pt idx="1280">
                  <c:v>2265.20051680714</c:v>
                </c:pt>
                <c:pt idx="1281">
                  <c:v>2274.5985309624898</c:v>
                </c:pt>
                <c:pt idx="1282">
                  <c:v>2135.9982475583301</c:v>
                </c:pt>
                <c:pt idx="1283">
                  <c:v>2375.1063702249899</c:v>
                </c:pt>
                <c:pt idx="1284">
                  <c:v>2001.9841070999901</c:v>
                </c:pt>
                <c:pt idx="1285">
                  <c:v>2222.6508015458298</c:v>
                </c:pt>
                <c:pt idx="1286">
                  <c:v>1869.44751362083</c:v>
                </c:pt>
                <c:pt idx="1287">
                  <c:v>2031.8905010416599</c:v>
                </c:pt>
                <c:pt idx="1288">
                  <c:v>2070.8754603000002</c:v>
                </c:pt>
                <c:pt idx="1289">
                  <c:v>2413.41911486249</c:v>
                </c:pt>
                <c:pt idx="1290">
                  <c:v>2139.0103975458301</c:v>
                </c:pt>
                <c:pt idx="1291">
                  <c:v>2448.6224742749901</c:v>
                </c:pt>
                <c:pt idx="1292">
                  <c:v>2178.94914845416</c:v>
                </c:pt>
                <c:pt idx="1293">
                  <c:v>2403.7327108333302</c:v>
                </c:pt>
                <c:pt idx="1294">
                  <c:v>2120.5494546333298</c:v>
                </c:pt>
                <c:pt idx="1295">
                  <c:v>2471.67496623749</c:v>
                </c:pt>
                <c:pt idx="1296">
                  <c:v>2086.25206199583</c:v>
                </c:pt>
                <c:pt idx="1297">
                  <c:v>2442.8866810416598</c:v>
                </c:pt>
                <c:pt idx="1298">
                  <c:v>1963.9878850208299</c:v>
                </c:pt>
                <c:pt idx="1299">
                  <c:v>2139.9399515208302</c:v>
                </c:pt>
                <c:pt idx="1300">
                  <c:v>1766.14336092083</c:v>
                </c:pt>
                <c:pt idx="1301">
                  <c:v>2132.2404888999999</c:v>
                </c:pt>
                <c:pt idx="1302">
                  <c:v>2083.7589468916599</c:v>
                </c:pt>
                <c:pt idx="1303">
                  <c:v>2341.1671416499998</c:v>
                </c:pt>
                <c:pt idx="1304">
                  <c:v>2093.52091827916</c:v>
                </c:pt>
                <c:pt idx="1305">
                  <c:v>2386.4904451791599</c:v>
                </c:pt>
                <c:pt idx="1306">
                  <c:v>2032.8935772208299</c:v>
                </c:pt>
                <c:pt idx="1307">
                  <c:v>2301.3289821916601</c:v>
                </c:pt>
                <c:pt idx="1308">
                  <c:v>2119.0852012249902</c:v>
                </c:pt>
                <c:pt idx="1309">
                  <c:v>2325.9137709333299</c:v>
                </c:pt>
                <c:pt idx="1310">
                  <c:v>2009.09985255833</c:v>
                </c:pt>
                <c:pt idx="1311">
                  <c:v>2283.4003024624899</c:v>
                </c:pt>
                <c:pt idx="1312">
                  <c:v>1919.3676576749899</c:v>
                </c:pt>
                <c:pt idx="1313">
                  <c:v>2286.60910756249</c:v>
                </c:pt>
                <c:pt idx="1314">
                  <c:v>1848.7247567541599</c:v>
                </c:pt>
                <c:pt idx="1315">
                  <c:v>2055.5258291749901</c:v>
                </c:pt>
                <c:pt idx="1316">
                  <c:v>2065.4158662874902</c:v>
                </c:pt>
                <c:pt idx="1317">
                  <c:v>2347.5712044791599</c:v>
                </c:pt>
                <c:pt idx="1318">
                  <c:v>1953.4718825083301</c:v>
                </c:pt>
                <c:pt idx="1319">
                  <c:v>2347.2038133833298</c:v>
                </c:pt>
                <c:pt idx="1320">
                  <c:v>2089.9674572541599</c:v>
                </c:pt>
                <c:pt idx="1321">
                  <c:v>2308.8326177374902</c:v>
                </c:pt>
                <c:pt idx="1322">
                  <c:v>2021.69496208333</c:v>
                </c:pt>
                <c:pt idx="1323">
                  <c:v>2344.4569725874899</c:v>
                </c:pt>
                <c:pt idx="1324">
                  <c:v>1995.2366470833299</c:v>
                </c:pt>
                <c:pt idx="1325">
                  <c:v>2290.1569567916599</c:v>
                </c:pt>
                <c:pt idx="1326">
                  <c:v>1905.2592441166601</c:v>
                </c:pt>
                <c:pt idx="1327">
                  <c:v>2075.94736607916</c:v>
                </c:pt>
                <c:pt idx="1328">
                  <c:v>1785.0475021541599</c:v>
                </c:pt>
                <c:pt idx="1329">
                  <c:v>2224.8661248083299</c:v>
                </c:pt>
                <c:pt idx="1330">
                  <c:v>2128.69922132499</c:v>
                </c:pt>
                <c:pt idx="1331">
                  <c:v>2480.6346454208301</c:v>
                </c:pt>
                <c:pt idx="1332">
                  <c:v>2124.5476204874999</c:v>
                </c:pt>
                <c:pt idx="1333">
                  <c:v>2571.44064713749</c:v>
                </c:pt>
                <c:pt idx="1334">
                  <c:v>2217.5268075249901</c:v>
                </c:pt>
                <c:pt idx="1335">
                  <c:v>2683.7011060749901</c:v>
                </c:pt>
                <c:pt idx="1336">
                  <c:v>2215.4528255416599</c:v>
                </c:pt>
                <c:pt idx="1337">
                  <c:v>2554.6916965374899</c:v>
                </c:pt>
                <c:pt idx="1338">
                  <c:v>2151.4010383208301</c:v>
                </c:pt>
                <c:pt idx="1339">
                  <c:v>2318.9251723624898</c:v>
                </c:pt>
                <c:pt idx="1340">
                  <c:v>1916.7523576624901</c:v>
                </c:pt>
                <c:pt idx="1341">
                  <c:v>2233.5855653583299</c:v>
                </c:pt>
                <c:pt idx="1342">
                  <c:v>1842.9941724181799</c:v>
                </c:pt>
                <c:pt idx="1343">
                  <c:v>2396.8332543874999</c:v>
                </c:pt>
                <c:pt idx="1344">
                  <c:v>2408.6852115666602</c:v>
                </c:pt>
                <c:pt idx="1345">
                  <c:v>2942.7936255916602</c:v>
                </c:pt>
                <c:pt idx="1346">
                  <c:v>2237.4565533958298</c:v>
                </c:pt>
                <c:pt idx="1347">
                  <c:v>2495.2396494291602</c:v>
                </c:pt>
                <c:pt idx="1348">
                  <c:v>2130.4837477833298</c:v>
                </c:pt>
                <c:pt idx="1349">
                  <c:v>2358.7742951124901</c:v>
                </c:pt>
                <c:pt idx="1350">
                  <c:v>2085.4095028833299</c:v>
                </c:pt>
                <c:pt idx="1351">
                  <c:v>2406.06192685</c:v>
                </c:pt>
                <c:pt idx="1352">
                  <c:v>2127.6195419083301</c:v>
                </c:pt>
                <c:pt idx="1353">
                  <c:v>2560.4690787166601</c:v>
                </c:pt>
                <c:pt idx="1354">
                  <c:v>1850.07687563749</c:v>
                </c:pt>
                <c:pt idx="1355">
                  <c:v>2426.7125137999901</c:v>
                </c:pt>
                <c:pt idx="1356">
                  <c:v>1944.93938328749</c:v>
                </c:pt>
                <c:pt idx="1357">
                  <c:v>2505.62112916666</c:v>
                </c:pt>
                <c:pt idx="1358">
                  <c:v>2269.7310178791599</c:v>
                </c:pt>
                <c:pt idx="1359">
                  <c:v>2653.8419085916598</c:v>
                </c:pt>
                <c:pt idx="1360">
                  <c:v>2142.6655492416598</c:v>
                </c:pt>
                <c:pt idx="1361">
                  <c:v>2586.2336037499899</c:v>
                </c:pt>
                <c:pt idx="1362">
                  <c:v>2057.5499015749901</c:v>
                </c:pt>
                <c:pt idx="1363">
                  <c:v>2420.3933309416602</c:v>
                </c:pt>
                <c:pt idx="1364">
                  <c:v>2060.3646132583299</c:v>
                </c:pt>
                <c:pt idx="1365">
                  <c:v>2679.9089147124901</c:v>
                </c:pt>
                <c:pt idx="1366">
                  <c:v>2216.1711631458302</c:v>
                </c:pt>
                <c:pt idx="1367">
                  <c:v>2859.29657275416</c:v>
                </c:pt>
                <c:pt idx="1368">
                  <c:v>2109.5862018166599</c:v>
                </c:pt>
                <c:pt idx="1369">
                  <c:v>2827.9392348166598</c:v>
                </c:pt>
                <c:pt idx="1370">
                  <c:v>2155.9553043333199</c:v>
                </c:pt>
                <c:pt idx="1371">
                  <c:v>2406.6276335666598</c:v>
                </c:pt>
                <c:pt idx="1372">
                  <c:v>2279.2814025999901</c:v>
                </c:pt>
                <c:pt idx="1373">
                  <c:v>2478.70375900416</c:v>
                </c:pt>
                <c:pt idx="1374">
                  <c:v>2198.4836424888799</c:v>
                </c:pt>
                <c:pt idx="1375">
                  <c:v>2294.2215229999902</c:v>
                </c:pt>
                <c:pt idx="1376">
                  <c:v>2159.42412805714</c:v>
                </c:pt>
                <c:pt idx="1377">
                  <c:v>2379.47266078749</c:v>
                </c:pt>
                <c:pt idx="1378">
                  <c:v>2352.6478747687402</c:v>
                </c:pt>
                <c:pt idx="1379">
                  <c:v>2646.2014103333299</c:v>
                </c:pt>
                <c:pt idx="1380">
                  <c:v>2272.50585269166</c:v>
                </c:pt>
                <c:pt idx="1381">
                  <c:v>2652.7158889541602</c:v>
                </c:pt>
                <c:pt idx="1382">
                  <c:v>2005.0910042666601</c:v>
                </c:pt>
                <c:pt idx="1383">
                  <c:v>2234.64248065416</c:v>
                </c:pt>
                <c:pt idx="1384">
                  <c:v>1864.3924599833299</c:v>
                </c:pt>
                <c:pt idx="1385">
                  <c:v>2024.61291038333</c:v>
                </c:pt>
                <c:pt idx="1386">
                  <c:v>2005.26518903749</c:v>
                </c:pt>
                <c:pt idx="1387">
                  <c:v>2374.9275914636301</c:v>
                </c:pt>
                <c:pt idx="1388">
                  <c:v>2211.1820126428502</c:v>
                </c:pt>
                <c:pt idx="1389">
                  <c:v>2294.1619328166598</c:v>
                </c:pt>
                <c:pt idx="1390">
                  <c:v>2257.7592412888798</c:v>
                </c:pt>
                <c:pt idx="1391">
                  <c:v>2585.15837254999</c:v>
                </c:pt>
                <c:pt idx="1392">
                  <c:v>2375.3230907249999</c:v>
                </c:pt>
                <c:pt idx="1393">
                  <c:v>2790.3557368124998</c:v>
                </c:pt>
                <c:pt idx="1394">
                  <c:v>2180.8448973541599</c:v>
                </c:pt>
                <c:pt idx="1395">
                  <c:v>2363.5114587958301</c:v>
                </c:pt>
                <c:pt idx="1396">
                  <c:v>1955.8362672041601</c:v>
                </c:pt>
                <c:pt idx="1397">
                  <c:v>2182.4259742499898</c:v>
                </c:pt>
                <c:pt idx="1398">
                  <c:v>1895.8564256833299</c:v>
                </c:pt>
                <c:pt idx="1399">
                  <c:v>2189.5764108874901</c:v>
                </c:pt>
                <c:pt idx="1400">
                  <c:v>2183.9110040708301</c:v>
                </c:pt>
                <c:pt idx="1401">
                  <c:v>2385.10862179999</c:v>
                </c:pt>
                <c:pt idx="1402">
                  <c:v>2154.4983601099898</c:v>
                </c:pt>
                <c:pt idx="1403">
                  <c:v>2305.9135916333298</c:v>
                </c:pt>
                <c:pt idx="1404">
                  <c:v>2196.01977080999</c:v>
                </c:pt>
                <c:pt idx="1405">
                  <c:v>2522.4646424208299</c:v>
                </c:pt>
                <c:pt idx="1406">
                  <c:v>2208.3186528055498</c:v>
                </c:pt>
                <c:pt idx="1407">
                  <c:v>2698.2957979499902</c:v>
                </c:pt>
                <c:pt idx="1408">
                  <c:v>2409.15837637083</c:v>
                </c:pt>
                <c:pt idx="1409">
                  <c:v>2971.8434390499901</c:v>
                </c:pt>
                <c:pt idx="1410">
                  <c:v>2197.7155545416599</c:v>
                </c:pt>
                <c:pt idx="1411">
                  <c:v>2426.7325211499901</c:v>
                </c:pt>
                <c:pt idx="1412">
                  <c:v>1917.03239828749</c:v>
                </c:pt>
                <c:pt idx="1413">
                  <c:v>2237.1392458958298</c:v>
                </c:pt>
                <c:pt idx="1414">
                  <c:v>2091.6083745166602</c:v>
                </c:pt>
                <c:pt idx="1415">
                  <c:v>2455.1946747249899</c:v>
                </c:pt>
                <c:pt idx="1416">
                  <c:v>2079.37890237083</c:v>
                </c:pt>
                <c:pt idx="1417">
                  <c:v>2727.84421164166</c:v>
                </c:pt>
                <c:pt idx="1418">
                  <c:v>2275.3221316999902</c:v>
                </c:pt>
                <c:pt idx="1419">
                  <c:v>2934.10397338333</c:v>
                </c:pt>
                <c:pt idx="1420">
                  <c:v>2528.1358425708299</c:v>
                </c:pt>
                <c:pt idx="1421">
                  <c:v>3237.7991635416602</c:v>
                </c:pt>
                <c:pt idx="1422">
                  <c:v>2579.88358816249</c:v>
                </c:pt>
                <c:pt idx="1423">
                  <c:v>3354.06702878333</c:v>
                </c:pt>
                <c:pt idx="1424">
                  <c:v>2559.6294510166599</c:v>
                </c:pt>
                <c:pt idx="1425">
                  <c:v>3264.2371815874999</c:v>
                </c:pt>
                <c:pt idx="1426">
                  <c:v>2490.9887963749902</c:v>
                </c:pt>
                <c:pt idx="1427">
                  <c:v>3251.3771467833299</c:v>
                </c:pt>
                <c:pt idx="1428">
                  <c:v>2665.4244438291598</c:v>
                </c:pt>
                <c:pt idx="1429">
                  <c:v>3741.0290686124899</c:v>
                </c:pt>
                <c:pt idx="1430">
                  <c:v>2649.4351034708302</c:v>
                </c:pt>
                <c:pt idx="1431">
                  <c:v>2959.3260986374898</c:v>
                </c:pt>
                <c:pt idx="1432">
                  <c:v>2373.5209118875</c:v>
                </c:pt>
                <c:pt idx="1433">
                  <c:v>2643.75417673333</c:v>
                </c:pt>
                <c:pt idx="1434">
                  <c:v>2349.5559309416599</c:v>
                </c:pt>
                <c:pt idx="1435">
                  <c:v>2650.2210921333299</c:v>
                </c:pt>
                <c:pt idx="1436">
                  <c:v>2229.1072341291601</c:v>
                </c:pt>
                <c:pt idx="1437">
                  <c:v>2575.2386780583302</c:v>
                </c:pt>
                <c:pt idx="1438">
                  <c:v>2011.6750117916599</c:v>
                </c:pt>
                <c:pt idx="1439">
                  <c:v>2307.4126483291602</c:v>
                </c:pt>
                <c:pt idx="1440">
                  <c:v>1953.2140380416599</c:v>
                </c:pt>
                <c:pt idx="1441">
                  <c:v>2361.0739734083299</c:v>
                </c:pt>
                <c:pt idx="1442">
                  <c:v>2209.59354426666</c:v>
                </c:pt>
                <c:pt idx="1443">
                  <c:v>2695.2328788791601</c:v>
                </c:pt>
                <c:pt idx="1444">
                  <c:v>2273.2429503499998</c:v>
                </c:pt>
                <c:pt idx="1445">
                  <c:v>2567.2627502791602</c:v>
                </c:pt>
                <c:pt idx="1446">
                  <c:v>2067.9224790958301</c:v>
                </c:pt>
                <c:pt idx="1447">
                  <c:v>2223.43608991666</c:v>
                </c:pt>
                <c:pt idx="1448">
                  <c:v>1903.0920479833301</c:v>
                </c:pt>
                <c:pt idx="1449">
                  <c:v>2306.4151266624899</c:v>
                </c:pt>
                <c:pt idx="1450">
                  <c:v>2159.7068845916601</c:v>
                </c:pt>
                <c:pt idx="1451">
                  <c:v>2454.2576683458301</c:v>
                </c:pt>
                <c:pt idx="1452">
                  <c:v>2020.5694791727201</c:v>
                </c:pt>
                <c:pt idx="1453">
                  <c:v>2363.03645631666</c:v>
                </c:pt>
                <c:pt idx="1454">
                  <c:v>1970.46141897499</c:v>
                </c:pt>
                <c:pt idx="1455">
                  <c:v>2549.5566624166599</c:v>
                </c:pt>
                <c:pt idx="1456">
                  <c:v>2301.8357706833299</c:v>
                </c:pt>
                <c:pt idx="1457">
                  <c:v>2660.8662708624902</c:v>
                </c:pt>
                <c:pt idx="1458">
                  <c:v>2197.6303354583301</c:v>
                </c:pt>
                <c:pt idx="1459">
                  <c:v>2379.96887625416</c:v>
                </c:pt>
              </c:numCache>
            </c:numRef>
          </c:yVal>
          <c:smooth val="0"/>
          <c:extLst>
            <c:ext xmlns:c16="http://schemas.microsoft.com/office/drawing/2014/chart" uri="{C3380CC4-5D6E-409C-BE32-E72D297353CC}">
              <c16:uniqueId val="{00000000-D11F-4CEA-ADE3-858123673A6D}"/>
            </c:ext>
          </c:extLst>
        </c:ser>
        <c:dLbls>
          <c:showLegendKey val="0"/>
          <c:showVal val="0"/>
          <c:showCatName val="0"/>
          <c:showSerName val="0"/>
          <c:showPercent val="0"/>
          <c:showBubbleSize val="0"/>
        </c:dLbls>
        <c:axId val="598663647"/>
        <c:axId val="595986575"/>
      </c:scatterChart>
      <c:valAx>
        <c:axId val="598663647"/>
        <c:scaling>
          <c:orientation val="minMax"/>
          <c:max val="2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Price</a:t>
                </a:r>
              </a:p>
            </c:rich>
          </c:tx>
          <c:layout>
            <c:manualLayout>
              <c:xMode val="edge"/>
              <c:yMode val="edge"/>
              <c:x val="0.50948380163819729"/>
              <c:y val="0.9250400488732013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986575"/>
        <c:crosses val="autoZero"/>
        <c:crossBetween val="midCat"/>
        <c:majorUnit val="20"/>
      </c:valAx>
      <c:valAx>
        <c:axId val="595986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t>Quantity of Water</a:t>
                </a:r>
              </a:p>
            </c:rich>
          </c:tx>
          <c:layout>
            <c:manualLayout>
              <c:xMode val="edge"/>
              <c:yMode val="edge"/>
              <c:x val="2.5629012868236833E-2"/>
              <c:y val="0.44944293601230878"/>
            </c:manualLayout>
          </c:layout>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6636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Hard</a:t>
            </a:r>
            <a:r>
              <a:rPr lang="en-US" baseline="0"/>
              <a:t> Water Scatter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Sheet1!$B$1:$B$730</c:f>
              <c:numCache>
                <c:formatCode>"$"#,##0.00</c:formatCode>
                <c:ptCount val="730"/>
                <c:pt idx="0">
                  <c:v>108.18749999999901</c:v>
                </c:pt>
                <c:pt idx="1">
                  <c:v>111.245</c:v>
                </c:pt>
                <c:pt idx="2">
                  <c:v>110.51333333333299</c:v>
                </c:pt>
                <c:pt idx="3">
                  <c:v>109.41500000000001</c:v>
                </c:pt>
                <c:pt idx="4">
                  <c:v>109.898333333333</c:v>
                </c:pt>
                <c:pt idx="5">
                  <c:v>111.870833333333</c:v>
                </c:pt>
                <c:pt idx="6">
                  <c:v>108.64100000000001</c:v>
                </c:pt>
                <c:pt idx="7">
                  <c:v>112.47499999999999</c:v>
                </c:pt>
                <c:pt idx="8">
                  <c:v>111.09333333333301</c:v>
                </c:pt>
                <c:pt idx="9">
                  <c:v>111.433636363636</c:v>
                </c:pt>
                <c:pt idx="10">
                  <c:v>110.70699999999999</c:v>
                </c:pt>
                <c:pt idx="11">
                  <c:v>108.410833333333</c:v>
                </c:pt>
                <c:pt idx="12">
                  <c:v>110.37583333333301</c:v>
                </c:pt>
                <c:pt idx="13">
                  <c:v>110.207499999999</c:v>
                </c:pt>
                <c:pt idx="14">
                  <c:v>111.74</c:v>
                </c:pt>
                <c:pt idx="15">
                  <c:v>111.213333333333</c:v>
                </c:pt>
                <c:pt idx="16">
                  <c:v>108.96833333333301</c:v>
                </c:pt>
                <c:pt idx="17">
                  <c:v>109.2625</c:v>
                </c:pt>
                <c:pt idx="18">
                  <c:v>110.199</c:v>
                </c:pt>
                <c:pt idx="19">
                  <c:v>111.273333333333</c:v>
                </c:pt>
                <c:pt idx="20">
                  <c:v>109.4875</c:v>
                </c:pt>
                <c:pt idx="21">
                  <c:v>110.505</c:v>
                </c:pt>
                <c:pt idx="22">
                  <c:v>109.098333333333</c:v>
                </c:pt>
                <c:pt idx="23">
                  <c:v>110.826666666666</c:v>
                </c:pt>
                <c:pt idx="24">
                  <c:v>111.049166666666</c:v>
                </c:pt>
                <c:pt idx="25">
                  <c:v>109.829166666666</c:v>
                </c:pt>
                <c:pt idx="26">
                  <c:v>110.7</c:v>
                </c:pt>
                <c:pt idx="27">
                  <c:v>109.087499999999</c:v>
                </c:pt>
                <c:pt idx="28">
                  <c:v>109.721666666666</c:v>
                </c:pt>
                <c:pt idx="29">
                  <c:v>111.22666666666601</c:v>
                </c:pt>
                <c:pt idx="30">
                  <c:v>112.73</c:v>
                </c:pt>
                <c:pt idx="31">
                  <c:v>111.52500000000001</c:v>
                </c:pt>
                <c:pt idx="32">
                  <c:v>110.448333333333</c:v>
                </c:pt>
                <c:pt idx="33">
                  <c:v>109.19416666666601</c:v>
                </c:pt>
                <c:pt idx="34">
                  <c:v>112.33750000000001</c:v>
                </c:pt>
                <c:pt idx="35">
                  <c:v>109.47499999999999</c:v>
                </c:pt>
                <c:pt idx="36">
                  <c:v>109.98857142857101</c:v>
                </c:pt>
                <c:pt idx="37">
                  <c:v>110.447499999999</c:v>
                </c:pt>
                <c:pt idx="38">
                  <c:v>109.126666666666</c:v>
                </c:pt>
                <c:pt idx="39">
                  <c:v>111.745833333333</c:v>
                </c:pt>
                <c:pt idx="40">
                  <c:v>110.930833333333</c:v>
                </c:pt>
                <c:pt idx="41">
                  <c:v>110.345833333333</c:v>
                </c:pt>
                <c:pt idx="42">
                  <c:v>110.689999999999</c:v>
                </c:pt>
                <c:pt idx="43">
                  <c:v>111.839166666666</c:v>
                </c:pt>
                <c:pt idx="44">
                  <c:v>111.34083333333299</c:v>
                </c:pt>
                <c:pt idx="45">
                  <c:v>111.143333333333</c:v>
                </c:pt>
                <c:pt idx="46">
                  <c:v>110.728181818181</c:v>
                </c:pt>
                <c:pt idx="47">
                  <c:v>110.1</c:v>
                </c:pt>
                <c:pt idx="48">
                  <c:v>111.549166666666</c:v>
                </c:pt>
                <c:pt idx="49">
                  <c:v>110.77</c:v>
                </c:pt>
                <c:pt idx="50">
                  <c:v>109.4325</c:v>
                </c:pt>
                <c:pt idx="51">
                  <c:v>110.096666666666</c:v>
                </c:pt>
                <c:pt idx="52">
                  <c:v>110.041666666666</c:v>
                </c:pt>
                <c:pt idx="53">
                  <c:v>111.23916666666599</c:v>
                </c:pt>
                <c:pt idx="54">
                  <c:v>110.66</c:v>
                </c:pt>
                <c:pt idx="55">
                  <c:v>110.686666666666</c:v>
                </c:pt>
                <c:pt idx="56">
                  <c:v>110.626666666666</c:v>
                </c:pt>
                <c:pt idx="57">
                  <c:v>111.21833333333301</c:v>
                </c:pt>
                <c:pt idx="58">
                  <c:v>110.458333333333</c:v>
                </c:pt>
                <c:pt idx="59">
                  <c:v>109.5825</c:v>
                </c:pt>
                <c:pt idx="60">
                  <c:v>110.05416666666601</c:v>
                </c:pt>
                <c:pt idx="61">
                  <c:v>110.781666666666</c:v>
                </c:pt>
                <c:pt idx="62">
                  <c:v>112.41</c:v>
                </c:pt>
                <c:pt idx="63">
                  <c:v>110.198333333333</c:v>
                </c:pt>
                <c:pt idx="64">
                  <c:v>110.21749999999901</c:v>
                </c:pt>
                <c:pt idx="65">
                  <c:v>110.13</c:v>
                </c:pt>
                <c:pt idx="66">
                  <c:v>109.869999999999</c:v>
                </c:pt>
                <c:pt idx="67">
                  <c:v>110.466666666666</c:v>
                </c:pt>
                <c:pt idx="68">
                  <c:v>110.5425</c:v>
                </c:pt>
                <c:pt idx="69">
                  <c:v>110.20083333333299</c:v>
                </c:pt>
                <c:pt idx="70">
                  <c:v>111.087499999999</c:v>
                </c:pt>
                <c:pt idx="71">
                  <c:v>111.925833333333</c:v>
                </c:pt>
                <c:pt idx="72">
                  <c:v>112.255</c:v>
                </c:pt>
                <c:pt idx="73">
                  <c:v>109.486666666666</c:v>
                </c:pt>
                <c:pt idx="74">
                  <c:v>109.698333333333</c:v>
                </c:pt>
                <c:pt idx="75">
                  <c:v>111.64666666666599</c:v>
                </c:pt>
                <c:pt idx="76">
                  <c:v>111.567777777777</c:v>
                </c:pt>
                <c:pt idx="77">
                  <c:v>109.755833333333</c:v>
                </c:pt>
                <c:pt idx="78">
                  <c:v>109.17090909090901</c:v>
                </c:pt>
                <c:pt idx="79">
                  <c:v>111.13249999999999</c:v>
                </c:pt>
                <c:pt idx="80">
                  <c:v>109.654166666666</c:v>
                </c:pt>
                <c:pt idx="81">
                  <c:v>109.68</c:v>
                </c:pt>
                <c:pt idx="82">
                  <c:v>110.40583333333301</c:v>
                </c:pt>
                <c:pt idx="83">
                  <c:v>112.82250000000001</c:v>
                </c:pt>
                <c:pt idx="84">
                  <c:v>110.1425</c:v>
                </c:pt>
                <c:pt idx="85">
                  <c:v>109.690833333333</c:v>
                </c:pt>
                <c:pt idx="86">
                  <c:v>109.82583333333299</c:v>
                </c:pt>
                <c:pt idx="87">
                  <c:v>111.9975</c:v>
                </c:pt>
                <c:pt idx="88">
                  <c:v>111.880833333333</c:v>
                </c:pt>
                <c:pt idx="89">
                  <c:v>112.26333333333299</c:v>
                </c:pt>
                <c:pt idx="90">
                  <c:v>110.1575</c:v>
                </c:pt>
                <c:pt idx="91">
                  <c:v>111.238333333333</c:v>
                </c:pt>
                <c:pt idx="92">
                  <c:v>110.713333333333</c:v>
                </c:pt>
                <c:pt idx="93">
                  <c:v>109.839166666666</c:v>
                </c:pt>
                <c:pt idx="94">
                  <c:v>111.431666666666</c:v>
                </c:pt>
                <c:pt idx="95">
                  <c:v>111.12583333333301</c:v>
                </c:pt>
                <c:pt idx="96">
                  <c:v>111.320999999999</c:v>
                </c:pt>
                <c:pt idx="97">
                  <c:v>111.66500000000001</c:v>
                </c:pt>
                <c:pt idx="98">
                  <c:v>111.086249999999</c:v>
                </c:pt>
                <c:pt idx="99">
                  <c:v>110.28916666666601</c:v>
                </c:pt>
                <c:pt idx="100">
                  <c:v>111.447499999999</c:v>
                </c:pt>
                <c:pt idx="101">
                  <c:v>111.65249999999899</c:v>
                </c:pt>
                <c:pt idx="102">
                  <c:v>110.511666666666</c:v>
                </c:pt>
                <c:pt idx="103">
                  <c:v>111.26</c:v>
                </c:pt>
                <c:pt idx="104">
                  <c:v>108.296666666666</c:v>
                </c:pt>
                <c:pt idx="105">
                  <c:v>110.400833333333</c:v>
                </c:pt>
                <c:pt idx="106">
                  <c:v>109.86499999999999</c:v>
                </c:pt>
                <c:pt idx="107">
                  <c:v>110.74250000000001</c:v>
                </c:pt>
                <c:pt idx="108">
                  <c:v>110.730833333333</c:v>
                </c:pt>
                <c:pt idx="109">
                  <c:v>108.71583333333299</c:v>
                </c:pt>
                <c:pt idx="110">
                  <c:v>109.44750000000001</c:v>
                </c:pt>
                <c:pt idx="111">
                  <c:v>111.644999999999</c:v>
                </c:pt>
                <c:pt idx="112">
                  <c:v>111.01499999999901</c:v>
                </c:pt>
                <c:pt idx="113">
                  <c:v>110.439166666666</c:v>
                </c:pt>
                <c:pt idx="114">
                  <c:v>109.7925</c:v>
                </c:pt>
                <c:pt idx="115">
                  <c:v>110.529166666666</c:v>
                </c:pt>
                <c:pt idx="116">
                  <c:v>110.634166666666</c:v>
                </c:pt>
                <c:pt idx="117">
                  <c:v>109.00416666666599</c:v>
                </c:pt>
                <c:pt idx="118">
                  <c:v>110.425</c:v>
                </c:pt>
                <c:pt idx="119">
                  <c:v>110.660833333333</c:v>
                </c:pt>
                <c:pt idx="120">
                  <c:v>110.2175</c:v>
                </c:pt>
                <c:pt idx="121">
                  <c:v>109.52249999999999</c:v>
                </c:pt>
                <c:pt idx="122">
                  <c:v>111.56</c:v>
                </c:pt>
                <c:pt idx="123">
                  <c:v>108.58</c:v>
                </c:pt>
                <c:pt idx="124">
                  <c:v>110.815833333333</c:v>
                </c:pt>
                <c:pt idx="125">
                  <c:v>110.408333333333</c:v>
                </c:pt>
                <c:pt idx="126">
                  <c:v>111.223333333333</c:v>
                </c:pt>
                <c:pt idx="127">
                  <c:v>109.50083333333301</c:v>
                </c:pt>
                <c:pt idx="128">
                  <c:v>111.568888888888</c:v>
                </c:pt>
                <c:pt idx="129">
                  <c:v>109.425</c:v>
                </c:pt>
                <c:pt idx="130">
                  <c:v>110.59399999999999</c:v>
                </c:pt>
                <c:pt idx="131">
                  <c:v>111.001666666666</c:v>
                </c:pt>
                <c:pt idx="132">
                  <c:v>110.672222222222</c:v>
                </c:pt>
                <c:pt idx="133">
                  <c:v>110.75083333333301</c:v>
                </c:pt>
                <c:pt idx="134">
                  <c:v>109.534545454545</c:v>
                </c:pt>
                <c:pt idx="135">
                  <c:v>111.82583333333299</c:v>
                </c:pt>
                <c:pt idx="136">
                  <c:v>109.93749999999901</c:v>
                </c:pt>
                <c:pt idx="137">
                  <c:v>110.033333333333</c:v>
                </c:pt>
                <c:pt idx="138">
                  <c:v>110.322499999999</c:v>
                </c:pt>
                <c:pt idx="139">
                  <c:v>112.010833333333</c:v>
                </c:pt>
                <c:pt idx="140">
                  <c:v>111.680833333333</c:v>
                </c:pt>
                <c:pt idx="141">
                  <c:v>110.705833333333</c:v>
                </c:pt>
                <c:pt idx="142">
                  <c:v>109.649999999999</c:v>
                </c:pt>
                <c:pt idx="143">
                  <c:v>110.38</c:v>
                </c:pt>
                <c:pt idx="144">
                  <c:v>112.07250000000001</c:v>
                </c:pt>
                <c:pt idx="145">
                  <c:v>110.425454545454</c:v>
                </c:pt>
                <c:pt idx="146">
                  <c:v>107.849</c:v>
                </c:pt>
                <c:pt idx="147">
                  <c:v>109.603333333333</c:v>
                </c:pt>
                <c:pt idx="148">
                  <c:v>110.65714285714201</c:v>
                </c:pt>
                <c:pt idx="149">
                  <c:v>110.18583333333299</c:v>
                </c:pt>
                <c:pt idx="150">
                  <c:v>108.954999999999</c:v>
                </c:pt>
                <c:pt idx="151">
                  <c:v>111.346666666666</c:v>
                </c:pt>
                <c:pt idx="152">
                  <c:v>109.24166666666601</c:v>
                </c:pt>
                <c:pt idx="153">
                  <c:v>110.784166666666</c:v>
                </c:pt>
                <c:pt idx="154">
                  <c:v>110.38166666666601</c:v>
                </c:pt>
                <c:pt idx="155">
                  <c:v>110.847499999999</c:v>
                </c:pt>
                <c:pt idx="156">
                  <c:v>110.451666666666</c:v>
                </c:pt>
                <c:pt idx="157">
                  <c:v>110.620833333333</c:v>
                </c:pt>
                <c:pt idx="158">
                  <c:v>110.66181818181801</c:v>
                </c:pt>
                <c:pt idx="159">
                  <c:v>109.99166666666601</c:v>
                </c:pt>
                <c:pt idx="160">
                  <c:v>111.17444444444401</c:v>
                </c:pt>
                <c:pt idx="161">
                  <c:v>111.35250000000001</c:v>
                </c:pt>
                <c:pt idx="162">
                  <c:v>111.416249999999</c:v>
                </c:pt>
                <c:pt idx="163">
                  <c:v>112.17400000000001</c:v>
                </c:pt>
                <c:pt idx="164">
                  <c:v>109.81</c:v>
                </c:pt>
                <c:pt idx="165">
                  <c:v>108.751818181818</c:v>
                </c:pt>
                <c:pt idx="166">
                  <c:v>112.31874999999999</c:v>
                </c:pt>
                <c:pt idx="167">
                  <c:v>110.475833333333</c:v>
                </c:pt>
                <c:pt idx="168">
                  <c:v>110.97571428571401</c:v>
                </c:pt>
                <c:pt idx="169">
                  <c:v>109.71583333333299</c:v>
                </c:pt>
                <c:pt idx="170">
                  <c:v>111.19416666666601</c:v>
                </c:pt>
                <c:pt idx="171">
                  <c:v>111.43833333333301</c:v>
                </c:pt>
                <c:pt idx="172">
                  <c:v>111.075555555555</c:v>
                </c:pt>
                <c:pt idx="173">
                  <c:v>111.92333333333301</c:v>
                </c:pt>
                <c:pt idx="174">
                  <c:v>109.86</c:v>
                </c:pt>
                <c:pt idx="175">
                  <c:v>111.73111111111101</c:v>
                </c:pt>
                <c:pt idx="176">
                  <c:v>109.65</c:v>
                </c:pt>
                <c:pt idx="177">
                  <c:v>109.64444444444401</c:v>
                </c:pt>
                <c:pt idx="178">
                  <c:v>113.766666666666</c:v>
                </c:pt>
                <c:pt idx="179">
                  <c:v>109.075</c:v>
                </c:pt>
                <c:pt idx="180">
                  <c:v>94.158333333333303</c:v>
                </c:pt>
                <c:pt idx="181">
                  <c:v>95.01</c:v>
                </c:pt>
                <c:pt idx="182">
                  <c:v>97.0042857142857</c:v>
                </c:pt>
                <c:pt idx="183">
                  <c:v>91.094999999999999</c:v>
                </c:pt>
                <c:pt idx="184">
                  <c:v>93.653333333333293</c:v>
                </c:pt>
                <c:pt idx="185">
                  <c:v>93.149999999999906</c:v>
                </c:pt>
                <c:pt idx="186">
                  <c:v>91.319166666666604</c:v>
                </c:pt>
                <c:pt idx="187">
                  <c:v>92.242499999999893</c:v>
                </c:pt>
                <c:pt idx="188">
                  <c:v>94.639999999999901</c:v>
                </c:pt>
                <c:pt idx="189">
                  <c:v>93.194166666666604</c:v>
                </c:pt>
                <c:pt idx="190">
                  <c:v>93.35</c:v>
                </c:pt>
                <c:pt idx="191">
                  <c:v>90.462500000000006</c:v>
                </c:pt>
                <c:pt idx="192">
                  <c:v>98.07</c:v>
                </c:pt>
                <c:pt idx="193">
                  <c:v>92.285833333333301</c:v>
                </c:pt>
                <c:pt idx="194">
                  <c:v>95.527499999999904</c:v>
                </c:pt>
                <c:pt idx="195">
                  <c:v>94.653333333333293</c:v>
                </c:pt>
                <c:pt idx="196">
                  <c:v>90.486666666666594</c:v>
                </c:pt>
                <c:pt idx="197">
                  <c:v>93.8391666666666</c:v>
                </c:pt>
                <c:pt idx="198">
                  <c:v>94.469166666666595</c:v>
                </c:pt>
                <c:pt idx="199">
                  <c:v>93.632499999999993</c:v>
                </c:pt>
                <c:pt idx="200">
                  <c:v>95.8958333333333</c:v>
                </c:pt>
                <c:pt idx="201">
                  <c:v>91.8391666666666</c:v>
                </c:pt>
                <c:pt idx="202">
                  <c:v>93.137499999999903</c:v>
                </c:pt>
                <c:pt idx="203">
                  <c:v>94.092500000000001</c:v>
                </c:pt>
                <c:pt idx="204">
                  <c:v>92.850833333333298</c:v>
                </c:pt>
                <c:pt idx="205">
                  <c:v>95.744166666666601</c:v>
                </c:pt>
                <c:pt idx="206">
                  <c:v>92.740833333333299</c:v>
                </c:pt>
                <c:pt idx="207">
                  <c:v>90.087500000000006</c:v>
                </c:pt>
                <c:pt idx="208">
                  <c:v>92.152499999999904</c:v>
                </c:pt>
                <c:pt idx="209">
                  <c:v>95.6875</c:v>
                </c:pt>
                <c:pt idx="210">
                  <c:v>91.192499999999995</c:v>
                </c:pt>
                <c:pt idx="211">
                  <c:v>93.9166666666666</c:v>
                </c:pt>
                <c:pt idx="212">
                  <c:v>90.254166666666606</c:v>
                </c:pt>
                <c:pt idx="213">
                  <c:v>93.100833333333298</c:v>
                </c:pt>
                <c:pt idx="214">
                  <c:v>96.163333333333298</c:v>
                </c:pt>
                <c:pt idx="215">
                  <c:v>92.972499999999997</c:v>
                </c:pt>
                <c:pt idx="216">
                  <c:v>88.909999999999897</c:v>
                </c:pt>
                <c:pt idx="217">
                  <c:v>93.142499999999899</c:v>
                </c:pt>
                <c:pt idx="218">
                  <c:v>93.240833333333299</c:v>
                </c:pt>
                <c:pt idx="219">
                  <c:v>91.870833333333294</c:v>
                </c:pt>
                <c:pt idx="220">
                  <c:v>92.873333333333306</c:v>
                </c:pt>
                <c:pt idx="221">
                  <c:v>88.707499999999996</c:v>
                </c:pt>
                <c:pt idx="222">
                  <c:v>92.928333333333299</c:v>
                </c:pt>
                <c:pt idx="223">
                  <c:v>94.216666666666598</c:v>
                </c:pt>
                <c:pt idx="224">
                  <c:v>90.968333333333305</c:v>
                </c:pt>
                <c:pt idx="225">
                  <c:v>93.7708333333333</c:v>
                </c:pt>
                <c:pt idx="226">
                  <c:v>97.500833333333304</c:v>
                </c:pt>
                <c:pt idx="227">
                  <c:v>95.994166666666601</c:v>
                </c:pt>
                <c:pt idx="228">
                  <c:v>92.954166666666595</c:v>
                </c:pt>
                <c:pt idx="229">
                  <c:v>93.922499999999999</c:v>
                </c:pt>
                <c:pt idx="230">
                  <c:v>94.066666666666606</c:v>
                </c:pt>
                <c:pt idx="231">
                  <c:v>91.638333333333307</c:v>
                </c:pt>
                <c:pt idx="232">
                  <c:v>92.293333333333294</c:v>
                </c:pt>
                <c:pt idx="233">
                  <c:v>90.272499999999994</c:v>
                </c:pt>
                <c:pt idx="234">
                  <c:v>96.438333333333304</c:v>
                </c:pt>
                <c:pt idx="235">
                  <c:v>93.667500000000004</c:v>
                </c:pt>
                <c:pt idx="236">
                  <c:v>90.662222222222198</c:v>
                </c:pt>
                <c:pt idx="237">
                  <c:v>93.676666666666605</c:v>
                </c:pt>
                <c:pt idx="238">
                  <c:v>89.397142857142796</c:v>
                </c:pt>
                <c:pt idx="239">
                  <c:v>93.325833333333307</c:v>
                </c:pt>
                <c:pt idx="240">
                  <c:v>95.897499999999994</c:v>
                </c:pt>
                <c:pt idx="241">
                  <c:v>91.956363636363605</c:v>
                </c:pt>
                <c:pt idx="242">
                  <c:v>92.462857142857104</c:v>
                </c:pt>
                <c:pt idx="243">
                  <c:v>95.384999999999906</c:v>
                </c:pt>
                <c:pt idx="244">
                  <c:v>90.847499999999997</c:v>
                </c:pt>
                <c:pt idx="245">
                  <c:v>93.663333333333298</c:v>
                </c:pt>
                <c:pt idx="246">
                  <c:v>90.486666666666594</c:v>
                </c:pt>
                <c:pt idx="247">
                  <c:v>97.206363636363605</c:v>
                </c:pt>
                <c:pt idx="248">
                  <c:v>95.418333333333294</c:v>
                </c:pt>
                <c:pt idx="249">
                  <c:v>96.343333333333305</c:v>
                </c:pt>
                <c:pt idx="250">
                  <c:v>91.496666666666599</c:v>
                </c:pt>
                <c:pt idx="251">
                  <c:v>93.445833333333297</c:v>
                </c:pt>
                <c:pt idx="252">
                  <c:v>98.274999999999906</c:v>
                </c:pt>
                <c:pt idx="253">
                  <c:v>94.355999999999995</c:v>
                </c:pt>
                <c:pt idx="254">
                  <c:v>93.0085714285714</c:v>
                </c:pt>
                <c:pt idx="255">
                  <c:v>94.266666666666595</c:v>
                </c:pt>
                <c:pt idx="256">
                  <c:v>94.058333333333294</c:v>
                </c:pt>
                <c:pt idx="257">
                  <c:v>94.706666666666607</c:v>
                </c:pt>
                <c:pt idx="258">
                  <c:v>92.304999999999893</c:v>
                </c:pt>
                <c:pt idx="259">
                  <c:v>91.306666666666601</c:v>
                </c:pt>
                <c:pt idx="260">
                  <c:v>90.8958333333333</c:v>
                </c:pt>
                <c:pt idx="261">
                  <c:v>92.348333333333301</c:v>
                </c:pt>
                <c:pt idx="262">
                  <c:v>95.63</c:v>
                </c:pt>
                <c:pt idx="263">
                  <c:v>93.398181818181797</c:v>
                </c:pt>
                <c:pt idx="264">
                  <c:v>96.203749999999999</c:v>
                </c:pt>
                <c:pt idx="265">
                  <c:v>94.444166666666604</c:v>
                </c:pt>
                <c:pt idx="266">
                  <c:v>92.017499999999998</c:v>
                </c:pt>
                <c:pt idx="267">
                  <c:v>95.212499999999906</c:v>
                </c:pt>
                <c:pt idx="268">
                  <c:v>95.262222222222206</c:v>
                </c:pt>
                <c:pt idx="269">
                  <c:v>92.738333333333301</c:v>
                </c:pt>
                <c:pt idx="270">
                  <c:v>96.783749999999998</c:v>
                </c:pt>
                <c:pt idx="271">
                  <c:v>94.048333333333304</c:v>
                </c:pt>
                <c:pt idx="272">
                  <c:v>91.727272727272705</c:v>
                </c:pt>
                <c:pt idx="273">
                  <c:v>92.79</c:v>
                </c:pt>
                <c:pt idx="274">
                  <c:v>91.99</c:v>
                </c:pt>
                <c:pt idx="275">
                  <c:v>90.05</c:v>
                </c:pt>
                <c:pt idx="276">
                  <c:v>93.491666666666603</c:v>
                </c:pt>
                <c:pt idx="277">
                  <c:v>90.999166666666596</c:v>
                </c:pt>
                <c:pt idx="278">
                  <c:v>93.266666666666595</c:v>
                </c:pt>
                <c:pt idx="279">
                  <c:v>91.999166666666596</c:v>
                </c:pt>
                <c:pt idx="280">
                  <c:v>90.307500000000005</c:v>
                </c:pt>
                <c:pt idx="281">
                  <c:v>91.424166666666594</c:v>
                </c:pt>
                <c:pt idx="282">
                  <c:v>92.987499999999997</c:v>
                </c:pt>
                <c:pt idx="283">
                  <c:v>96.709166666666604</c:v>
                </c:pt>
                <c:pt idx="284">
                  <c:v>94.152500000000003</c:v>
                </c:pt>
                <c:pt idx="285">
                  <c:v>94.873333333333306</c:v>
                </c:pt>
                <c:pt idx="286">
                  <c:v>95.133333333333297</c:v>
                </c:pt>
                <c:pt idx="287">
                  <c:v>93.0208333333333</c:v>
                </c:pt>
                <c:pt idx="288">
                  <c:v>96.294285714285706</c:v>
                </c:pt>
                <c:pt idx="289">
                  <c:v>94.922499999999999</c:v>
                </c:pt>
                <c:pt idx="290">
                  <c:v>92.642499999999998</c:v>
                </c:pt>
                <c:pt idx="291">
                  <c:v>93.298333333333304</c:v>
                </c:pt>
                <c:pt idx="292">
                  <c:v>90.047499999999999</c:v>
                </c:pt>
                <c:pt idx="293">
                  <c:v>93.348333333333301</c:v>
                </c:pt>
                <c:pt idx="294">
                  <c:v>91.872500000000002</c:v>
                </c:pt>
                <c:pt idx="295">
                  <c:v>89.765833333333305</c:v>
                </c:pt>
                <c:pt idx="296">
                  <c:v>93.4583333333333</c:v>
                </c:pt>
                <c:pt idx="297">
                  <c:v>91.805833333333297</c:v>
                </c:pt>
                <c:pt idx="298">
                  <c:v>94.952222222222204</c:v>
                </c:pt>
                <c:pt idx="299">
                  <c:v>95.894166666666607</c:v>
                </c:pt>
                <c:pt idx="300">
                  <c:v>90.924999999999997</c:v>
                </c:pt>
                <c:pt idx="301">
                  <c:v>91.3272727272727</c:v>
                </c:pt>
                <c:pt idx="302">
                  <c:v>89.527999999999906</c:v>
                </c:pt>
                <c:pt idx="303">
                  <c:v>95.992499999999893</c:v>
                </c:pt>
                <c:pt idx="304">
                  <c:v>95.757499999999993</c:v>
                </c:pt>
                <c:pt idx="305">
                  <c:v>88.090833333333293</c:v>
                </c:pt>
                <c:pt idx="306">
                  <c:v>91.118888888888804</c:v>
                </c:pt>
                <c:pt idx="307">
                  <c:v>88.774166666666602</c:v>
                </c:pt>
                <c:pt idx="308">
                  <c:v>91.893333333333302</c:v>
                </c:pt>
                <c:pt idx="309">
                  <c:v>91.952500000000001</c:v>
                </c:pt>
                <c:pt idx="310">
                  <c:v>94.504999999999995</c:v>
                </c:pt>
                <c:pt idx="311">
                  <c:v>91.514999999999901</c:v>
                </c:pt>
                <c:pt idx="312">
                  <c:v>92.745000000000005</c:v>
                </c:pt>
                <c:pt idx="313">
                  <c:v>89.092499999999902</c:v>
                </c:pt>
                <c:pt idx="314">
                  <c:v>98.242499999999893</c:v>
                </c:pt>
                <c:pt idx="315">
                  <c:v>93.010833333333295</c:v>
                </c:pt>
                <c:pt idx="316">
                  <c:v>92.356666666666598</c:v>
                </c:pt>
                <c:pt idx="317">
                  <c:v>93.078333333333305</c:v>
                </c:pt>
                <c:pt idx="318">
                  <c:v>92.907499999999899</c:v>
                </c:pt>
                <c:pt idx="319">
                  <c:v>92.074999999999903</c:v>
                </c:pt>
                <c:pt idx="320">
                  <c:v>90.574166666666599</c:v>
                </c:pt>
                <c:pt idx="321">
                  <c:v>91.566666666666606</c:v>
                </c:pt>
                <c:pt idx="322">
                  <c:v>90.649999999999906</c:v>
                </c:pt>
                <c:pt idx="323">
                  <c:v>93.179999999999893</c:v>
                </c:pt>
                <c:pt idx="324">
                  <c:v>92.728999999999999</c:v>
                </c:pt>
                <c:pt idx="325">
                  <c:v>91.346666666666593</c:v>
                </c:pt>
                <c:pt idx="326">
                  <c:v>97.366666666666603</c:v>
                </c:pt>
                <c:pt idx="327">
                  <c:v>90.375833333333304</c:v>
                </c:pt>
                <c:pt idx="328">
                  <c:v>87.474999999999994</c:v>
                </c:pt>
                <c:pt idx="329">
                  <c:v>94.589999999999904</c:v>
                </c:pt>
                <c:pt idx="330">
                  <c:v>92.352500000000006</c:v>
                </c:pt>
                <c:pt idx="331">
                  <c:v>93.919166666666598</c:v>
                </c:pt>
                <c:pt idx="332">
                  <c:v>92.703333333333305</c:v>
                </c:pt>
                <c:pt idx="333">
                  <c:v>89.927499999999995</c:v>
                </c:pt>
                <c:pt idx="334">
                  <c:v>92.654999999999902</c:v>
                </c:pt>
                <c:pt idx="335">
                  <c:v>93.805833333333297</c:v>
                </c:pt>
                <c:pt idx="336">
                  <c:v>91.402500000000003</c:v>
                </c:pt>
                <c:pt idx="337">
                  <c:v>92.496666666666599</c:v>
                </c:pt>
                <c:pt idx="338">
                  <c:v>90.926666666666605</c:v>
                </c:pt>
                <c:pt idx="339">
                  <c:v>95.913333333333298</c:v>
                </c:pt>
                <c:pt idx="340">
                  <c:v>92.822500000000005</c:v>
                </c:pt>
                <c:pt idx="341">
                  <c:v>93.805833333333297</c:v>
                </c:pt>
                <c:pt idx="342">
                  <c:v>96.0555555555555</c:v>
                </c:pt>
                <c:pt idx="343">
                  <c:v>91.576666666666597</c:v>
                </c:pt>
                <c:pt idx="344">
                  <c:v>90.302499999999995</c:v>
                </c:pt>
                <c:pt idx="345">
                  <c:v>93.009166666666601</c:v>
                </c:pt>
                <c:pt idx="346">
                  <c:v>95.102000000000004</c:v>
                </c:pt>
                <c:pt idx="347">
                  <c:v>93.831666666666607</c:v>
                </c:pt>
                <c:pt idx="348">
                  <c:v>92.270909090909001</c:v>
                </c:pt>
                <c:pt idx="349">
                  <c:v>95.849166666666605</c:v>
                </c:pt>
                <c:pt idx="350">
                  <c:v>92.894999999999897</c:v>
                </c:pt>
                <c:pt idx="351">
                  <c:v>97.459166666666604</c:v>
                </c:pt>
                <c:pt idx="352">
                  <c:v>90.898333333333298</c:v>
                </c:pt>
                <c:pt idx="353">
                  <c:v>92.4224999999999</c:v>
                </c:pt>
                <c:pt idx="354">
                  <c:v>96.047499999999999</c:v>
                </c:pt>
                <c:pt idx="355">
                  <c:v>92.858333333333306</c:v>
                </c:pt>
                <c:pt idx="356">
                  <c:v>96.7766666666666</c:v>
                </c:pt>
                <c:pt idx="357">
                  <c:v>93.782499999999999</c:v>
                </c:pt>
                <c:pt idx="358">
                  <c:v>91.845833333333303</c:v>
                </c:pt>
                <c:pt idx="359">
                  <c:v>94.476666666666603</c:v>
                </c:pt>
                <c:pt idx="360">
                  <c:v>95.429999999999893</c:v>
                </c:pt>
                <c:pt idx="361">
                  <c:v>92.961666666666602</c:v>
                </c:pt>
                <c:pt idx="362">
                  <c:v>94.661249999999995</c:v>
                </c:pt>
                <c:pt idx="363">
                  <c:v>91.629166666666606</c:v>
                </c:pt>
                <c:pt idx="364">
                  <c:v>93.872500000000002</c:v>
                </c:pt>
                <c:pt idx="365">
                  <c:v>94.749166666666596</c:v>
                </c:pt>
                <c:pt idx="366">
                  <c:v>94.245000000000005</c:v>
                </c:pt>
                <c:pt idx="367">
                  <c:v>90.465000000000003</c:v>
                </c:pt>
                <c:pt idx="368">
                  <c:v>94.051666666666605</c:v>
                </c:pt>
                <c:pt idx="369">
                  <c:v>94.584166666666604</c:v>
                </c:pt>
                <c:pt idx="370">
                  <c:v>90.363333333333301</c:v>
                </c:pt>
                <c:pt idx="371">
                  <c:v>94.014166666666597</c:v>
                </c:pt>
                <c:pt idx="372">
                  <c:v>91.417500000000004</c:v>
                </c:pt>
                <c:pt idx="373">
                  <c:v>94.453333333333305</c:v>
                </c:pt>
                <c:pt idx="374">
                  <c:v>94.170833333333306</c:v>
                </c:pt>
                <c:pt idx="375">
                  <c:v>93.12</c:v>
                </c:pt>
                <c:pt idx="376">
                  <c:v>96.348333333333301</c:v>
                </c:pt>
                <c:pt idx="377">
                  <c:v>92.232500000000002</c:v>
                </c:pt>
                <c:pt idx="378">
                  <c:v>95.015833333333305</c:v>
                </c:pt>
                <c:pt idx="379">
                  <c:v>93.649166666666602</c:v>
                </c:pt>
                <c:pt idx="380">
                  <c:v>93.278333333333293</c:v>
                </c:pt>
                <c:pt idx="381">
                  <c:v>92.955833333333302</c:v>
                </c:pt>
                <c:pt idx="382">
                  <c:v>90.924166666666594</c:v>
                </c:pt>
                <c:pt idx="383">
                  <c:v>92.703333333333305</c:v>
                </c:pt>
                <c:pt idx="384">
                  <c:v>93.4016666666666</c:v>
                </c:pt>
                <c:pt idx="385">
                  <c:v>90.633333333333297</c:v>
                </c:pt>
                <c:pt idx="386">
                  <c:v>92.266666666666595</c:v>
                </c:pt>
                <c:pt idx="387">
                  <c:v>91.115833333333299</c:v>
                </c:pt>
                <c:pt idx="388">
                  <c:v>92.415833333333296</c:v>
                </c:pt>
                <c:pt idx="389">
                  <c:v>94.924166666666594</c:v>
                </c:pt>
                <c:pt idx="390">
                  <c:v>86.441666666666606</c:v>
                </c:pt>
                <c:pt idx="391">
                  <c:v>93.585833333333298</c:v>
                </c:pt>
                <c:pt idx="392">
                  <c:v>91.088333333333296</c:v>
                </c:pt>
                <c:pt idx="393">
                  <c:v>89.025833333333296</c:v>
                </c:pt>
                <c:pt idx="394">
                  <c:v>92.524166666666602</c:v>
                </c:pt>
                <c:pt idx="395">
                  <c:v>90.219166666666595</c:v>
                </c:pt>
                <c:pt idx="396">
                  <c:v>93.884166666666601</c:v>
                </c:pt>
                <c:pt idx="397">
                  <c:v>93.745833333333294</c:v>
                </c:pt>
                <c:pt idx="398">
                  <c:v>95.747499999999903</c:v>
                </c:pt>
                <c:pt idx="399">
                  <c:v>90.974166666666605</c:v>
                </c:pt>
                <c:pt idx="400">
                  <c:v>94.1666666666666</c:v>
                </c:pt>
                <c:pt idx="401">
                  <c:v>96.384166666666601</c:v>
                </c:pt>
                <c:pt idx="402">
                  <c:v>94.815833333333302</c:v>
                </c:pt>
                <c:pt idx="403">
                  <c:v>95.547499999999999</c:v>
                </c:pt>
                <c:pt idx="404">
                  <c:v>90.974999999999895</c:v>
                </c:pt>
                <c:pt idx="405">
                  <c:v>92.144166666666607</c:v>
                </c:pt>
                <c:pt idx="406">
                  <c:v>91.504444444444403</c:v>
                </c:pt>
                <c:pt idx="407">
                  <c:v>94.920833333333306</c:v>
                </c:pt>
                <c:pt idx="408">
                  <c:v>95.2141666666666</c:v>
                </c:pt>
                <c:pt idx="409">
                  <c:v>94.086666666666602</c:v>
                </c:pt>
                <c:pt idx="410">
                  <c:v>92.909999999999897</c:v>
                </c:pt>
                <c:pt idx="411">
                  <c:v>92.474166666666605</c:v>
                </c:pt>
                <c:pt idx="412">
                  <c:v>89.757499999999993</c:v>
                </c:pt>
                <c:pt idx="413">
                  <c:v>93.077499999999901</c:v>
                </c:pt>
                <c:pt idx="414">
                  <c:v>90.888333333333307</c:v>
                </c:pt>
                <c:pt idx="415">
                  <c:v>93.18</c:v>
                </c:pt>
                <c:pt idx="416">
                  <c:v>92.563333333333304</c:v>
                </c:pt>
                <c:pt idx="417">
                  <c:v>94.260833333333295</c:v>
                </c:pt>
                <c:pt idx="418">
                  <c:v>88.240833333333299</c:v>
                </c:pt>
                <c:pt idx="419">
                  <c:v>92.031666666666595</c:v>
                </c:pt>
                <c:pt idx="420">
                  <c:v>92.867500000000007</c:v>
                </c:pt>
                <c:pt idx="421">
                  <c:v>91.5416666666666</c:v>
                </c:pt>
                <c:pt idx="422">
                  <c:v>94.8541666666666</c:v>
                </c:pt>
                <c:pt idx="423">
                  <c:v>90.887500000000003</c:v>
                </c:pt>
                <c:pt idx="424">
                  <c:v>92.579166666666595</c:v>
                </c:pt>
                <c:pt idx="425">
                  <c:v>95.422499999999999</c:v>
                </c:pt>
                <c:pt idx="426">
                  <c:v>94.640833333333305</c:v>
                </c:pt>
                <c:pt idx="427">
                  <c:v>94.069166666666604</c:v>
                </c:pt>
                <c:pt idx="428">
                  <c:v>91.788333333333298</c:v>
                </c:pt>
                <c:pt idx="429">
                  <c:v>88.107500000000002</c:v>
                </c:pt>
                <c:pt idx="430">
                  <c:v>92.053333333333299</c:v>
                </c:pt>
                <c:pt idx="431">
                  <c:v>94.427499999999995</c:v>
                </c:pt>
                <c:pt idx="432">
                  <c:v>94.785833333333301</c:v>
                </c:pt>
                <c:pt idx="433">
                  <c:v>92.864999999999995</c:v>
                </c:pt>
                <c:pt idx="434">
                  <c:v>91.605833333333294</c:v>
                </c:pt>
                <c:pt idx="435">
                  <c:v>94.448333333333295</c:v>
                </c:pt>
                <c:pt idx="436">
                  <c:v>89.094999999999899</c:v>
                </c:pt>
                <c:pt idx="437">
                  <c:v>95.37</c:v>
                </c:pt>
                <c:pt idx="438">
                  <c:v>92.759166666666601</c:v>
                </c:pt>
                <c:pt idx="439">
                  <c:v>96.861666666666594</c:v>
                </c:pt>
                <c:pt idx="440">
                  <c:v>92.893333333333302</c:v>
                </c:pt>
                <c:pt idx="441">
                  <c:v>91.62</c:v>
                </c:pt>
                <c:pt idx="442">
                  <c:v>95.988333333333301</c:v>
                </c:pt>
                <c:pt idx="443">
                  <c:v>94.588333333333296</c:v>
                </c:pt>
                <c:pt idx="444">
                  <c:v>94.031666666666595</c:v>
                </c:pt>
                <c:pt idx="445">
                  <c:v>93.4166666666666</c:v>
                </c:pt>
                <c:pt idx="446">
                  <c:v>91.315833333333302</c:v>
                </c:pt>
                <c:pt idx="447">
                  <c:v>93.227500000000006</c:v>
                </c:pt>
                <c:pt idx="448">
                  <c:v>95.254999999999995</c:v>
                </c:pt>
                <c:pt idx="449">
                  <c:v>95.577500000000001</c:v>
                </c:pt>
                <c:pt idx="450">
                  <c:v>92.415000000000006</c:v>
                </c:pt>
                <c:pt idx="451">
                  <c:v>95.493333333333297</c:v>
                </c:pt>
                <c:pt idx="452">
                  <c:v>94.879166666666606</c:v>
                </c:pt>
                <c:pt idx="453">
                  <c:v>91.33</c:v>
                </c:pt>
                <c:pt idx="454">
                  <c:v>92.034999999999997</c:v>
                </c:pt>
                <c:pt idx="455">
                  <c:v>93.301666666666605</c:v>
                </c:pt>
                <c:pt idx="456">
                  <c:v>92.251666666666594</c:v>
                </c:pt>
                <c:pt idx="457">
                  <c:v>93.829166666666595</c:v>
                </c:pt>
                <c:pt idx="458">
                  <c:v>96.950833333333307</c:v>
                </c:pt>
                <c:pt idx="459">
                  <c:v>89.111666666666594</c:v>
                </c:pt>
                <c:pt idx="460">
                  <c:v>93.700833333333307</c:v>
                </c:pt>
                <c:pt idx="461">
                  <c:v>91.821666666666601</c:v>
                </c:pt>
                <c:pt idx="462">
                  <c:v>91.176666666666605</c:v>
                </c:pt>
                <c:pt idx="463">
                  <c:v>93.967499999999902</c:v>
                </c:pt>
                <c:pt idx="464">
                  <c:v>96.016666666666694</c:v>
                </c:pt>
                <c:pt idx="465">
                  <c:v>93.3</c:v>
                </c:pt>
                <c:pt idx="466">
                  <c:v>93.487272727272696</c:v>
                </c:pt>
                <c:pt idx="467">
                  <c:v>92.534166666666593</c:v>
                </c:pt>
                <c:pt idx="468">
                  <c:v>90.468333333333305</c:v>
                </c:pt>
                <c:pt idx="469">
                  <c:v>94.832499999999996</c:v>
                </c:pt>
                <c:pt idx="470">
                  <c:v>95.144999999999996</c:v>
                </c:pt>
                <c:pt idx="471">
                  <c:v>93.267499999999998</c:v>
                </c:pt>
                <c:pt idx="472">
                  <c:v>94.013333333333307</c:v>
                </c:pt>
                <c:pt idx="473">
                  <c:v>95.63</c:v>
                </c:pt>
                <c:pt idx="474">
                  <c:v>92.195833333333297</c:v>
                </c:pt>
                <c:pt idx="475">
                  <c:v>91.516666666666595</c:v>
                </c:pt>
                <c:pt idx="476">
                  <c:v>94.718333333333305</c:v>
                </c:pt>
                <c:pt idx="477">
                  <c:v>93.7083333333333</c:v>
                </c:pt>
                <c:pt idx="478">
                  <c:v>88.927499999999995</c:v>
                </c:pt>
                <c:pt idx="479">
                  <c:v>92.028333333333293</c:v>
                </c:pt>
                <c:pt idx="480">
                  <c:v>93.161666666666605</c:v>
                </c:pt>
                <c:pt idx="481">
                  <c:v>94.2766666666666</c:v>
                </c:pt>
                <c:pt idx="482">
                  <c:v>89.2083333333333</c:v>
                </c:pt>
                <c:pt idx="483">
                  <c:v>94.743333333333297</c:v>
                </c:pt>
                <c:pt idx="484">
                  <c:v>89.875833333333304</c:v>
                </c:pt>
                <c:pt idx="485">
                  <c:v>90.906666666666595</c:v>
                </c:pt>
                <c:pt idx="486">
                  <c:v>94.0058333333333</c:v>
                </c:pt>
                <c:pt idx="487">
                  <c:v>92.414166666666603</c:v>
                </c:pt>
                <c:pt idx="488">
                  <c:v>92.831666666666607</c:v>
                </c:pt>
                <c:pt idx="489">
                  <c:v>92.375</c:v>
                </c:pt>
                <c:pt idx="490">
                  <c:v>89.369166666666601</c:v>
                </c:pt>
                <c:pt idx="491">
                  <c:v>93.370833333333294</c:v>
                </c:pt>
                <c:pt idx="492">
                  <c:v>91.319166666666604</c:v>
                </c:pt>
                <c:pt idx="493">
                  <c:v>91.633333333333297</c:v>
                </c:pt>
                <c:pt idx="494">
                  <c:v>93.654166666666598</c:v>
                </c:pt>
                <c:pt idx="495">
                  <c:v>93.094999999999899</c:v>
                </c:pt>
                <c:pt idx="496">
                  <c:v>93.775000000000006</c:v>
                </c:pt>
                <c:pt idx="497">
                  <c:v>88.952500000000001</c:v>
                </c:pt>
                <c:pt idx="498">
                  <c:v>92.994166666666601</c:v>
                </c:pt>
                <c:pt idx="499">
                  <c:v>97.970833333333303</c:v>
                </c:pt>
                <c:pt idx="500">
                  <c:v>92.363333333333301</c:v>
                </c:pt>
                <c:pt idx="501">
                  <c:v>93.679166666666603</c:v>
                </c:pt>
                <c:pt idx="502">
                  <c:v>92.120833333333294</c:v>
                </c:pt>
                <c:pt idx="503">
                  <c:v>95.302499999999995</c:v>
                </c:pt>
                <c:pt idx="504">
                  <c:v>90.0416666666666</c:v>
                </c:pt>
                <c:pt idx="505">
                  <c:v>92.947499999999906</c:v>
                </c:pt>
                <c:pt idx="506">
                  <c:v>94.227500000000006</c:v>
                </c:pt>
                <c:pt idx="507">
                  <c:v>94.241666666666603</c:v>
                </c:pt>
                <c:pt idx="508">
                  <c:v>91.0266666666666</c:v>
                </c:pt>
                <c:pt idx="509">
                  <c:v>92.328333333333305</c:v>
                </c:pt>
                <c:pt idx="510">
                  <c:v>97.080833333333302</c:v>
                </c:pt>
                <c:pt idx="511">
                  <c:v>93.259999999999906</c:v>
                </c:pt>
                <c:pt idx="512">
                  <c:v>92.435833333333306</c:v>
                </c:pt>
                <c:pt idx="513">
                  <c:v>91.976666666666603</c:v>
                </c:pt>
                <c:pt idx="514">
                  <c:v>92.086666666666602</c:v>
                </c:pt>
                <c:pt idx="515">
                  <c:v>92.968333333333305</c:v>
                </c:pt>
                <c:pt idx="516">
                  <c:v>96.536666666666605</c:v>
                </c:pt>
                <c:pt idx="517">
                  <c:v>94.171666666666596</c:v>
                </c:pt>
                <c:pt idx="518">
                  <c:v>94.457499999999996</c:v>
                </c:pt>
                <c:pt idx="519">
                  <c:v>93.327499999999901</c:v>
                </c:pt>
                <c:pt idx="520">
                  <c:v>96.022499999999994</c:v>
                </c:pt>
                <c:pt idx="521">
                  <c:v>94.177499999999995</c:v>
                </c:pt>
                <c:pt idx="522">
                  <c:v>93.3125</c:v>
                </c:pt>
                <c:pt idx="523">
                  <c:v>92.627499999999998</c:v>
                </c:pt>
                <c:pt idx="524">
                  <c:v>93.024166666666602</c:v>
                </c:pt>
                <c:pt idx="525">
                  <c:v>92.092500000000001</c:v>
                </c:pt>
                <c:pt idx="526">
                  <c:v>92.263333333333307</c:v>
                </c:pt>
                <c:pt idx="527">
                  <c:v>93.793333333333294</c:v>
                </c:pt>
                <c:pt idx="528">
                  <c:v>92.381999999999906</c:v>
                </c:pt>
                <c:pt idx="529">
                  <c:v>92.907499999999999</c:v>
                </c:pt>
                <c:pt idx="530">
                  <c:v>93.206249999999997</c:v>
                </c:pt>
                <c:pt idx="531">
                  <c:v>97.012499999999903</c:v>
                </c:pt>
                <c:pt idx="532">
                  <c:v>89.178333333333299</c:v>
                </c:pt>
                <c:pt idx="533">
                  <c:v>90.419166666666598</c:v>
                </c:pt>
                <c:pt idx="534">
                  <c:v>95.5891666666666</c:v>
                </c:pt>
                <c:pt idx="535">
                  <c:v>97.796666666666596</c:v>
                </c:pt>
                <c:pt idx="536">
                  <c:v>93.211666666666602</c:v>
                </c:pt>
                <c:pt idx="537">
                  <c:v>92.63</c:v>
                </c:pt>
                <c:pt idx="538">
                  <c:v>93.126666666666594</c:v>
                </c:pt>
                <c:pt idx="539">
                  <c:v>94.182499999999905</c:v>
                </c:pt>
                <c:pt idx="540">
                  <c:v>92.816666666666606</c:v>
                </c:pt>
                <c:pt idx="541">
                  <c:v>89.649166666666602</c:v>
                </c:pt>
                <c:pt idx="542">
                  <c:v>89.694999999999993</c:v>
                </c:pt>
                <c:pt idx="543">
                  <c:v>90.165000000000006</c:v>
                </c:pt>
                <c:pt idx="544">
                  <c:v>92.224999999999994</c:v>
                </c:pt>
                <c:pt idx="545">
                  <c:v>91.504999999999995</c:v>
                </c:pt>
                <c:pt idx="546">
                  <c:v>95.185833333333306</c:v>
                </c:pt>
                <c:pt idx="547">
                  <c:v>92.634166666666601</c:v>
                </c:pt>
                <c:pt idx="548">
                  <c:v>91.8541666666666</c:v>
                </c:pt>
                <c:pt idx="549">
                  <c:v>88.734166666666596</c:v>
                </c:pt>
                <c:pt idx="550">
                  <c:v>97.854285714285695</c:v>
                </c:pt>
                <c:pt idx="551">
                  <c:v>90.266666666666595</c:v>
                </c:pt>
                <c:pt idx="552">
                  <c:v>93.316666666666606</c:v>
                </c:pt>
                <c:pt idx="553">
                  <c:v>91.059166666666599</c:v>
                </c:pt>
                <c:pt idx="554">
                  <c:v>96.3808333333333</c:v>
                </c:pt>
                <c:pt idx="555">
                  <c:v>94.445833333333297</c:v>
                </c:pt>
                <c:pt idx="556">
                  <c:v>89.991666666666603</c:v>
                </c:pt>
                <c:pt idx="557">
                  <c:v>93.043333333333294</c:v>
                </c:pt>
                <c:pt idx="558">
                  <c:v>92.8</c:v>
                </c:pt>
                <c:pt idx="559">
                  <c:v>92.62</c:v>
                </c:pt>
                <c:pt idx="560">
                  <c:v>89.626666666666594</c:v>
                </c:pt>
                <c:pt idx="561">
                  <c:v>96.4433333333333</c:v>
                </c:pt>
                <c:pt idx="562">
                  <c:v>95.782499999999999</c:v>
                </c:pt>
                <c:pt idx="563">
                  <c:v>91.242500000000007</c:v>
                </c:pt>
                <c:pt idx="564">
                  <c:v>94.824999999999903</c:v>
                </c:pt>
                <c:pt idx="565">
                  <c:v>97.902499999999904</c:v>
                </c:pt>
                <c:pt idx="566">
                  <c:v>88.783333333333303</c:v>
                </c:pt>
                <c:pt idx="567">
                  <c:v>93.279999999999902</c:v>
                </c:pt>
                <c:pt idx="568">
                  <c:v>89.876666666666594</c:v>
                </c:pt>
                <c:pt idx="569">
                  <c:v>93.448333333333295</c:v>
                </c:pt>
                <c:pt idx="570">
                  <c:v>89.710833333333298</c:v>
                </c:pt>
                <c:pt idx="571">
                  <c:v>93.548333333333304</c:v>
                </c:pt>
                <c:pt idx="572">
                  <c:v>97.102500000000006</c:v>
                </c:pt>
                <c:pt idx="573">
                  <c:v>93.54</c:v>
                </c:pt>
                <c:pt idx="574">
                  <c:v>96.017499999999899</c:v>
                </c:pt>
                <c:pt idx="575">
                  <c:v>95.88</c:v>
                </c:pt>
                <c:pt idx="576">
                  <c:v>97.279166666666598</c:v>
                </c:pt>
                <c:pt idx="577">
                  <c:v>92.186666666666596</c:v>
                </c:pt>
                <c:pt idx="578">
                  <c:v>92.573333333333295</c:v>
                </c:pt>
                <c:pt idx="579">
                  <c:v>92.292499999999905</c:v>
                </c:pt>
                <c:pt idx="580">
                  <c:v>89.856666666666598</c:v>
                </c:pt>
                <c:pt idx="581">
                  <c:v>95.3958333333333</c:v>
                </c:pt>
                <c:pt idx="582">
                  <c:v>90.515833333333305</c:v>
                </c:pt>
                <c:pt idx="583">
                  <c:v>91.726666666666603</c:v>
                </c:pt>
                <c:pt idx="584">
                  <c:v>93.337499999999906</c:v>
                </c:pt>
                <c:pt idx="585">
                  <c:v>94.040833333333296</c:v>
                </c:pt>
                <c:pt idx="586">
                  <c:v>91.495833333333294</c:v>
                </c:pt>
                <c:pt idx="587">
                  <c:v>91.925833333333301</c:v>
                </c:pt>
                <c:pt idx="588">
                  <c:v>95.820833333333297</c:v>
                </c:pt>
                <c:pt idx="589">
                  <c:v>96.074166666666599</c:v>
                </c:pt>
                <c:pt idx="590">
                  <c:v>89.605000000000004</c:v>
                </c:pt>
                <c:pt idx="591">
                  <c:v>94.202500000000001</c:v>
                </c:pt>
                <c:pt idx="592">
                  <c:v>94.43</c:v>
                </c:pt>
                <c:pt idx="593">
                  <c:v>92.056666666666601</c:v>
                </c:pt>
                <c:pt idx="594">
                  <c:v>93.225833333333298</c:v>
                </c:pt>
                <c:pt idx="595">
                  <c:v>89.435000000000002</c:v>
                </c:pt>
                <c:pt idx="596">
                  <c:v>89.132499999999993</c:v>
                </c:pt>
                <c:pt idx="597">
                  <c:v>92.077499999999901</c:v>
                </c:pt>
                <c:pt idx="598">
                  <c:v>89.795833333333306</c:v>
                </c:pt>
                <c:pt idx="599">
                  <c:v>91.334999999999994</c:v>
                </c:pt>
                <c:pt idx="600">
                  <c:v>91.149166666666602</c:v>
                </c:pt>
                <c:pt idx="601">
                  <c:v>91.080833333333302</c:v>
                </c:pt>
                <c:pt idx="602">
                  <c:v>93.509166666666601</c:v>
                </c:pt>
                <c:pt idx="603">
                  <c:v>92.410833333333301</c:v>
                </c:pt>
                <c:pt idx="604">
                  <c:v>91.293333333333294</c:v>
                </c:pt>
                <c:pt idx="605">
                  <c:v>90.894166666666607</c:v>
                </c:pt>
                <c:pt idx="606">
                  <c:v>92.777499999999904</c:v>
                </c:pt>
                <c:pt idx="607">
                  <c:v>94.932500000000005</c:v>
                </c:pt>
                <c:pt idx="608">
                  <c:v>92.434166666666599</c:v>
                </c:pt>
                <c:pt idx="609">
                  <c:v>93.046666666666596</c:v>
                </c:pt>
                <c:pt idx="610">
                  <c:v>93.422499999999999</c:v>
                </c:pt>
                <c:pt idx="611">
                  <c:v>97.349166666666605</c:v>
                </c:pt>
                <c:pt idx="612">
                  <c:v>96.465454545454506</c:v>
                </c:pt>
                <c:pt idx="613">
                  <c:v>92.75</c:v>
                </c:pt>
                <c:pt idx="614">
                  <c:v>92.273333333333298</c:v>
                </c:pt>
                <c:pt idx="615">
                  <c:v>88.793333333333294</c:v>
                </c:pt>
                <c:pt idx="616">
                  <c:v>87.631666666666604</c:v>
                </c:pt>
                <c:pt idx="617">
                  <c:v>90.684166666666599</c:v>
                </c:pt>
                <c:pt idx="618">
                  <c:v>90.214999999999904</c:v>
                </c:pt>
                <c:pt idx="619">
                  <c:v>93.018333333333302</c:v>
                </c:pt>
                <c:pt idx="620">
                  <c:v>94.704999999999998</c:v>
                </c:pt>
                <c:pt idx="621">
                  <c:v>94.664166666666603</c:v>
                </c:pt>
                <c:pt idx="622">
                  <c:v>92.75</c:v>
                </c:pt>
                <c:pt idx="623">
                  <c:v>91.389999999999901</c:v>
                </c:pt>
                <c:pt idx="624">
                  <c:v>93.83</c:v>
                </c:pt>
                <c:pt idx="625">
                  <c:v>92.7083333333333</c:v>
                </c:pt>
                <c:pt idx="626">
                  <c:v>91.600833333333298</c:v>
                </c:pt>
                <c:pt idx="627">
                  <c:v>89.942499999999995</c:v>
                </c:pt>
                <c:pt idx="628">
                  <c:v>96.827500000000001</c:v>
                </c:pt>
                <c:pt idx="629">
                  <c:v>95.646666666666604</c:v>
                </c:pt>
                <c:pt idx="630">
                  <c:v>91.236666666666594</c:v>
                </c:pt>
                <c:pt idx="631">
                  <c:v>91.305833333333297</c:v>
                </c:pt>
                <c:pt idx="632">
                  <c:v>90.596666666666593</c:v>
                </c:pt>
                <c:pt idx="633">
                  <c:v>95.46</c:v>
                </c:pt>
                <c:pt idx="634">
                  <c:v>95.662499999999895</c:v>
                </c:pt>
                <c:pt idx="635">
                  <c:v>97.945833333333297</c:v>
                </c:pt>
                <c:pt idx="636">
                  <c:v>92.997500000000002</c:v>
                </c:pt>
                <c:pt idx="637">
                  <c:v>95.619166666666601</c:v>
                </c:pt>
                <c:pt idx="638">
                  <c:v>94.369166666666601</c:v>
                </c:pt>
                <c:pt idx="639">
                  <c:v>88.018333333333302</c:v>
                </c:pt>
                <c:pt idx="640">
                  <c:v>90.931666666666601</c:v>
                </c:pt>
                <c:pt idx="641">
                  <c:v>94.170833333333306</c:v>
                </c:pt>
                <c:pt idx="642">
                  <c:v>96.814166666666594</c:v>
                </c:pt>
                <c:pt idx="643">
                  <c:v>92.745000000000005</c:v>
                </c:pt>
                <c:pt idx="644">
                  <c:v>89.886666666666599</c:v>
                </c:pt>
                <c:pt idx="645">
                  <c:v>91.894545454545394</c:v>
                </c:pt>
                <c:pt idx="646">
                  <c:v>90.055714285714203</c:v>
                </c:pt>
                <c:pt idx="647">
                  <c:v>92.525833333333296</c:v>
                </c:pt>
                <c:pt idx="648">
                  <c:v>93.71875</c:v>
                </c:pt>
                <c:pt idx="649">
                  <c:v>94.435833333333306</c:v>
                </c:pt>
                <c:pt idx="650">
                  <c:v>95.419166666666598</c:v>
                </c:pt>
                <c:pt idx="651">
                  <c:v>94.839999999999904</c:v>
                </c:pt>
                <c:pt idx="652">
                  <c:v>90.721666666666593</c:v>
                </c:pt>
                <c:pt idx="653">
                  <c:v>97.636666666666599</c:v>
                </c:pt>
                <c:pt idx="654">
                  <c:v>90.548333333333304</c:v>
                </c:pt>
                <c:pt idx="655">
                  <c:v>91.250833333333304</c:v>
                </c:pt>
                <c:pt idx="656">
                  <c:v>92.099166666666605</c:v>
                </c:pt>
                <c:pt idx="657">
                  <c:v>92.097272727272696</c:v>
                </c:pt>
                <c:pt idx="658">
                  <c:v>97.952857142857098</c:v>
                </c:pt>
                <c:pt idx="659">
                  <c:v>92.206666666666607</c:v>
                </c:pt>
                <c:pt idx="660">
                  <c:v>96.4433333333333</c:v>
                </c:pt>
                <c:pt idx="661">
                  <c:v>94.2766666666666</c:v>
                </c:pt>
                <c:pt idx="662">
                  <c:v>90.676666666666605</c:v>
                </c:pt>
                <c:pt idx="663">
                  <c:v>92.789166666666603</c:v>
                </c:pt>
                <c:pt idx="664">
                  <c:v>87.263333333333307</c:v>
                </c:pt>
                <c:pt idx="665">
                  <c:v>91.471666666666593</c:v>
                </c:pt>
                <c:pt idx="666">
                  <c:v>96.064166666666594</c:v>
                </c:pt>
                <c:pt idx="667">
                  <c:v>95.494166666666601</c:v>
                </c:pt>
                <c:pt idx="668">
                  <c:v>94.431666666666601</c:v>
                </c:pt>
                <c:pt idx="669">
                  <c:v>92.842499999999902</c:v>
                </c:pt>
                <c:pt idx="670">
                  <c:v>97.060833333333306</c:v>
                </c:pt>
                <c:pt idx="671">
                  <c:v>92.796666666666596</c:v>
                </c:pt>
                <c:pt idx="672">
                  <c:v>92.504999999999995</c:v>
                </c:pt>
                <c:pt idx="673">
                  <c:v>92.484166666666596</c:v>
                </c:pt>
                <c:pt idx="674">
                  <c:v>91.757000000000005</c:v>
                </c:pt>
                <c:pt idx="675">
                  <c:v>93.080833333333302</c:v>
                </c:pt>
                <c:pt idx="676">
                  <c:v>92.68</c:v>
                </c:pt>
                <c:pt idx="677">
                  <c:v>91.634166666666601</c:v>
                </c:pt>
                <c:pt idx="678">
                  <c:v>95.111666666666594</c:v>
                </c:pt>
                <c:pt idx="679">
                  <c:v>93.984999999999999</c:v>
                </c:pt>
                <c:pt idx="680">
                  <c:v>94.454999999999998</c:v>
                </c:pt>
                <c:pt idx="681">
                  <c:v>92.797499999999999</c:v>
                </c:pt>
                <c:pt idx="682">
                  <c:v>93.024166666666602</c:v>
                </c:pt>
                <c:pt idx="683">
                  <c:v>92.905000000000001</c:v>
                </c:pt>
                <c:pt idx="684">
                  <c:v>92.018333333333302</c:v>
                </c:pt>
                <c:pt idx="685">
                  <c:v>94.912499999999994</c:v>
                </c:pt>
                <c:pt idx="686">
                  <c:v>93.859166666666596</c:v>
                </c:pt>
                <c:pt idx="687">
                  <c:v>91.686666666666596</c:v>
                </c:pt>
                <c:pt idx="688">
                  <c:v>93.885833333333295</c:v>
                </c:pt>
                <c:pt idx="689">
                  <c:v>93.326666666666597</c:v>
                </c:pt>
                <c:pt idx="690">
                  <c:v>94.9375</c:v>
                </c:pt>
                <c:pt idx="691">
                  <c:v>94.245833333333294</c:v>
                </c:pt>
                <c:pt idx="692">
                  <c:v>89.978333333333296</c:v>
                </c:pt>
                <c:pt idx="693">
                  <c:v>93.031666666666595</c:v>
                </c:pt>
                <c:pt idx="694">
                  <c:v>92.2708333333333</c:v>
                </c:pt>
                <c:pt idx="695">
                  <c:v>93.975833333333298</c:v>
                </c:pt>
                <c:pt idx="696">
                  <c:v>91.39</c:v>
                </c:pt>
                <c:pt idx="697">
                  <c:v>89.696666666666601</c:v>
                </c:pt>
                <c:pt idx="698">
                  <c:v>94.949166666666599</c:v>
                </c:pt>
                <c:pt idx="699">
                  <c:v>93.538333333333298</c:v>
                </c:pt>
                <c:pt idx="700">
                  <c:v>93.586666666666602</c:v>
                </c:pt>
                <c:pt idx="701">
                  <c:v>91.453333333333305</c:v>
                </c:pt>
                <c:pt idx="702">
                  <c:v>92.62</c:v>
                </c:pt>
                <c:pt idx="703">
                  <c:v>95.298333333333304</c:v>
                </c:pt>
                <c:pt idx="704">
                  <c:v>92.412499999999994</c:v>
                </c:pt>
                <c:pt idx="705">
                  <c:v>90.366666666666603</c:v>
                </c:pt>
                <c:pt idx="706">
                  <c:v>92.250833333333304</c:v>
                </c:pt>
                <c:pt idx="707">
                  <c:v>91.97</c:v>
                </c:pt>
                <c:pt idx="708">
                  <c:v>93.757499999999993</c:v>
                </c:pt>
                <c:pt idx="709">
                  <c:v>95.6458333333333</c:v>
                </c:pt>
                <c:pt idx="710">
                  <c:v>92.878333333333302</c:v>
                </c:pt>
                <c:pt idx="711">
                  <c:v>92.855833333333294</c:v>
                </c:pt>
                <c:pt idx="712">
                  <c:v>93.114999999999995</c:v>
                </c:pt>
                <c:pt idx="713">
                  <c:v>92.212499999999906</c:v>
                </c:pt>
                <c:pt idx="714">
                  <c:v>93.219166666666595</c:v>
                </c:pt>
                <c:pt idx="715">
                  <c:v>93.787499999999895</c:v>
                </c:pt>
                <c:pt idx="716">
                  <c:v>94.329999999999899</c:v>
                </c:pt>
                <c:pt idx="717">
                  <c:v>95.224166666666605</c:v>
                </c:pt>
                <c:pt idx="718">
                  <c:v>92.940833333333302</c:v>
                </c:pt>
                <c:pt idx="719">
                  <c:v>90.131666666666604</c:v>
                </c:pt>
                <c:pt idx="720">
                  <c:v>90.2141666666666</c:v>
                </c:pt>
                <c:pt idx="721">
                  <c:v>91.858333333333306</c:v>
                </c:pt>
                <c:pt idx="722">
                  <c:v>96.48</c:v>
                </c:pt>
                <c:pt idx="723">
                  <c:v>96.315833333333302</c:v>
                </c:pt>
                <c:pt idx="724">
                  <c:v>95.259166666666601</c:v>
                </c:pt>
                <c:pt idx="725">
                  <c:v>95.25</c:v>
                </c:pt>
                <c:pt idx="726">
                  <c:v>94.122500000000002</c:v>
                </c:pt>
                <c:pt idx="727">
                  <c:v>92.79</c:v>
                </c:pt>
                <c:pt idx="728">
                  <c:v>90.688333333333304</c:v>
                </c:pt>
                <c:pt idx="729">
                  <c:v>96.152500000000003</c:v>
                </c:pt>
              </c:numCache>
            </c:numRef>
          </c:xVal>
          <c:yVal>
            <c:numRef>
              <c:f>Sheet1!$A$1:$A$730</c:f>
              <c:numCache>
                <c:formatCode>0.00</c:formatCode>
                <c:ptCount val="730"/>
                <c:pt idx="0">
                  <c:v>2814.7105606124901</c:v>
                </c:pt>
                <c:pt idx="1">
                  <c:v>2820.15931286666</c:v>
                </c:pt>
                <c:pt idx="2">
                  <c:v>2147.3532233291598</c:v>
                </c:pt>
                <c:pt idx="3">
                  <c:v>2545.3108069374898</c:v>
                </c:pt>
                <c:pt idx="4">
                  <c:v>2222.4136193208301</c:v>
                </c:pt>
                <c:pt idx="5">
                  <c:v>2257.3158007708298</c:v>
                </c:pt>
                <c:pt idx="6">
                  <c:v>2032.198344465</c:v>
                </c:pt>
                <c:pt idx="7">
                  <c:v>2117.8163037374902</c:v>
                </c:pt>
                <c:pt idx="8">
                  <c:v>1881.9500175666601</c:v>
                </c:pt>
                <c:pt idx="9">
                  <c:v>2576.3438875909001</c:v>
                </c:pt>
                <c:pt idx="10">
                  <c:v>2044.66478628499</c:v>
                </c:pt>
                <c:pt idx="11">
                  <c:v>2868.9563182708298</c:v>
                </c:pt>
                <c:pt idx="12">
                  <c:v>2472.6334011958302</c:v>
                </c:pt>
                <c:pt idx="13">
                  <c:v>3299.9393580708202</c:v>
                </c:pt>
                <c:pt idx="14">
                  <c:v>2786.5475998083298</c:v>
                </c:pt>
                <c:pt idx="15">
                  <c:v>3225.7517746541598</c:v>
                </c:pt>
                <c:pt idx="16">
                  <c:v>2425.1360756541599</c:v>
                </c:pt>
                <c:pt idx="17">
                  <c:v>2401.8058121333302</c:v>
                </c:pt>
                <c:pt idx="18">
                  <c:v>2113.5125400799898</c:v>
                </c:pt>
                <c:pt idx="19">
                  <c:v>2433.3480168166602</c:v>
                </c:pt>
                <c:pt idx="20">
                  <c:v>2189.0438997312399</c:v>
                </c:pt>
                <c:pt idx="21">
                  <c:v>2483.5657340083299</c:v>
                </c:pt>
                <c:pt idx="22">
                  <c:v>1896.0243473666601</c:v>
                </c:pt>
                <c:pt idx="23">
                  <c:v>2615.8735382874902</c:v>
                </c:pt>
                <c:pt idx="24">
                  <c:v>1992.70477325416</c:v>
                </c:pt>
                <c:pt idx="25">
                  <c:v>2387.7880464916602</c:v>
                </c:pt>
                <c:pt idx="26">
                  <c:v>2358.34048073333</c:v>
                </c:pt>
                <c:pt idx="27">
                  <c:v>3340.70503213333</c:v>
                </c:pt>
                <c:pt idx="28">
                  <c:v>2842.3093060374899</c:v>
                </c:pt>
                <c:pt idx="29">
                  <c:v>3250.4874035166599</c:v>
                </c:pt>
                <c:pt idx="30">
                  <c:v>2453.1961141708298</c:v>
                </c:pt>
                <c:pt idx="31">
                  <c:v>2536.4750736916599</c:v>
                </c:pt>
                <c:pt idx="32">
                  <c:v>1958.7403593583299</c:v>
                </c:pt>
                <c:pt idx="33">
                  <c:v>2217.7377323208302</c:v>
                </c:pt>
                <c:pt idx="34">
                  <c:v>2035.5217133875001</c:v>
                </c:pt>
                <c:pt idx="35">
                  <c:v>2450.3480851874901</c:v>
                </c:pt>
                <c:pt idx="36">
                  <c:v>1864.6022638714201</c:v>
                </c:pt>
                <c:pt idx="37">
                  <c:v>2278.1295495916602</c:v>
                </c:pt>
                <c:pt idx="38">
                  <c:v>1924.9605551166601</c:v>
                </c:pt>
                <c:pt idx="39">
                  <c:v>2560.8750446249901</c:v>
                </c:pt>
                <c:pt idx="40">
                  <c:v>2127.80860193749</c:v>
                </c:pt>
                <c:pt idx="41">
                  <c:v>2746.1296072416599</c:v>
                </c:pt>
                <c:pt idx="42">
                  <c:v>2140.0864342166601</c:v>
                </c:pt>
                <c:pt idx="43">
                  <c:v>2651.1279091166598</c:v>
                </c:pt>
                <c:pt idx="44">
                  <c:v>2198.8909038583301</c:v>
                </c:pt>
                <c:pt idx="45">
                  <c:v>2598.18044052499</c:v>
                </c:pt>
                <c:pt idx="46">
                  <c:v>2166.8205700090898</c:v>
                </c:pt>
                <c:pt idx="47">
                  <c:v>2420.47367987499</c:v>
                </c:pt>
                <c:pt idx="48">
                  <c:v>2104.8423878291601</c:v>
                </c:pt>
                <c:pt idx="49">
                  <c:v>2301.0493781833302</c:v>
                </c:pt>
                <c:pt idx="50">
                  <c:v>2010.89693983749</c:v>
                </c:pt>
                <c:pt idx="51">
                  <c:v>2440.1286881583301</c:v>
                </c:pt>
                <c:pt idx="52">
                  <c:v>1872.7888722083301</c:v>
                </c:pt>
                <c:pt idx="53">
                  <c:v>2702.8843677749901</c:v>
                </c:pt>
                <c:pt idx="54">
                  <c:v>1862.09098722916</c:v>
                </c:pt>
                <c:pt idx="55">
                  <c:v>2301.8307151874901</c:v>
                </c:pt>
                <c:pt idx="56">
                  <c:v>2141.2100704499899</c:v>
                </c:pt>
                <c:pt idx="57">
                  <c:v>2542.9754542625001</c:v>
                </c:pt>
                <c:pt idx="58">
                  <c:v>2141.6758152541602</c:v>
                </c:pt>
                <c:pt idx="59">
                  <c:v>2821.5852816249899</c:v>
                </c:pt>
                <c:pt idx="60">
                  <c:v>2121.2677979249902</c:v>
                </c:pt>
                <c:pt idx="61">
                  <c:v>2725.2631981750001</c:v>
                </c:pt>
                <c:pt idx="62">
                  <c:v>2168.7831825916601</c:v>
                </c:pt>
                <c:pt idx="63">
                  <c:v>2961.5898729458299</c:v>
                </c:pt>
                <c:pt idx="64">
                  <c:v>2059.6434400374901</c:v>
                </c:pt>
                <c:pt idx="65">
                  <c:v>2915.94190402499</c:v>
                </c:pt>
                <c:pt idx="66">
                  <c:v>2074.9507374291602</c:v>
                </c:pt>
                <c:pt idx="67">
                  <c:v>2840.1388558458302</c:v>
                </c:pt>
                <c:pt idx="68">
                  <c:v>2336.1864341833302</c:v>
                </c:pt>
                <c:pt idx="69">
                  <c:v>2795.9823378666601</c:v>
                </c:pt>
                <c:pt idx="70">
                  <c:v>2203.7443846374899</c:v>
                </c:pt>
                <c:pt idx="71">
                  <c:v>2514.4400851124901</c:v>
                </c:pt>
                <c:pt idx="72">
                  <c:v>2254.8362323375</c:v>
                </c:pt>
                <c:pt idx="73">
                  <c:v>2369.5948363374901</c:v>
                </c:pt>
                <c:pt idx="74">
                  <c:v>1974.18200617916</c:v>
                </c:pt>
                <c:pt idx="75">
                  <c:v>2271.7791866166599</c:v>
                </c:pt>
                <c:pt idx="76">
                  <c:v>2014.2160829833299</c:v>
                </c:pt>
                <c:pt idx="77">
                  <c:v>2596.5701936458299</c:v>
                </c:pt>
                <c:pt idx="78">
                  <c:v>1867.4815676363601</c:v>
                </c:pt>
                <c:pt idx="79">
                  <c:v>2828.9775346166598</c:v>
                </c:pt>
                <c:pt idx="80">
                  <c:v>1994.4438366499901</c:v>
                </c:pt>
                <c:pt idx="81">
                  <c:v>2926.1708955250001</c:v>
                </c:pt>
                <c:pt idx="82">
                  <c:v>2554.6178627291602</c:v>
                </c:pt>
                <c:pt idx="83">
                  <c:v>3236.4869237541602</c:v>
                </c:pt>
                <c:pt idx="84">
                  <c:v>2762.5157089416598</c:v>
                </c:pt>
                <c:pt idx="85">
                  <c:v>3531.5317287999901</c:v>
                </c:pt>
                <c:pt idx="86">
                  <c:v>2745.1802333625001</c:v>
                </c:pt>
                <c:pt idx="87">
                  <c:v>3355.4509319083299</c:v>
                </c:pt>
                <c:pt idx="88">
                  <c:v>2603.7976719583298</c:v>
                </c:pt>
                <c:pt idx="89">
                  <c:v>2861.9960459624899</c:v>
                </c:pt>
                <c:pt idx="90">
                  <c:v>2363.6217625333302</c:v>
                </c:pt>
                <c:pt idx="91">
                  <c:v>2935.9480111624898</c:v>
                </c:pt>
                <c:pt idx="92">
                  <c:v>2179.3191565458301</c:v>
                </c:pt>
                <c:pt idx="93">
                  <c:v>2726.05105495833</c:v>
                </c:pt>
                <c:pt idx="94">
                  <c:v>1942.2621511416601</c:v>
                </c:pt>
                <c:pt idx="95">
                  <c:v>2233.6403290041599</c:v>
                </c:pt>
                <c:pt idx="96">
                  <c:v>2017.2257905399899</c:v>
                </c:pt>
                <c:pt idx="97">
                  <c:v>2359.1199209874899</c:v>
                </c:pt>
                <c:pt idx="98">
                  <c:v>2334.5526278249999</c:v>
                </c:pt>
                <c:pt idx="99">
                  <c:v>2805.6281315333299</c:v>
                </c:pt>
                <c:pt idx="100">
                  <c:v>2303.4694622749898</c:v>
                </c:pt>
                <c:pt idx="101">
                  <c:v>3590.6828627166601</c:v>
                </c:pt>
                <c:pt idx="102">
                  <c:v>2704.1649466458298</c:v>
                </c:pt>
                <c:pt idx="103">
                  <c:v>3365.87835465833</c:v>
                </c:pt>
                <c:pt idx="104">
                  <c:v>2625.0986705750001</c:v>
                </c:pt>
                <c:pt idx="105">
                  <c:v>2556.60953337916</c:v>
                </c:pt>
                <c:pt idx="106">
                  <c:v>1823.0696327749899</c:v>
                </c:pt>
                <c:pt idx="107">
                  <c:v>2037.7230165041599</c:v>
                </c:pt>
                <c:pt idx="108">
                  <c:v>1722.8896464541599</c:v>
                </c:pt>
                <c:pt idx="109">
                  <c:v>2063.51221467083</c:v>
                </c:pt>
                <c:pt idx="110">
                  <c:v>2069.9034216374898</c:v>
                </c:pt>
                <c:pt idx="111">
                  <c:v>2923.37536639583</c:v>
                </c:pt>
                <c:pt idx="112">
                  <c:v>2277.0611217166602</c:v>
                </c:pt>
                <c:pt idx="113">
                  <c:v>3388.0708861041599</c:v>
                </c:pt>
                <c:pt idx="114">
                  <c:v>2553.06626393333</c:v>
                </c:pt>
                <c:pt idx="115">
                  <c:v>3123.8353176083301</c:v>
                </c:pt>
                <c:pt idx="116">
                  <c:v>2302.3936510291601</c:v>
                </c:pt>
                <c:pt idx="117">
                  <c:v>2913.6543985708299</c:v>
                </c:pt>
                <c:pt idx="118">
                  <c:v>2279.9175524666598</c:v>
                </c:pt>
                <c:pt idx="119">
                  <c:v>2813.4237973208301</c:v>
                </c:pt>
                <c:pt idx="120">
                  <c:v>1968.99549426666</c:v>
                </c:pt>
                <c:pt idx="121">
                  <c:v>2389.08068954583</c:v>
                </c:pt>
                <c:pt idx="122">
                  <c:v>1789.86981436666</c:v>
                </c:pt>
                <c:pt idx="123">
                  <c:v>2359.7180916666598</c:v>
                </c:pt>
                <c:pt idx="124">
                  <c:v>2029.4388739291601</c:v>
                </c:pt>
                <c:pt idx="125">
                  <c:v>2184.9103650041602</c:v>
                </c:pt>
                <c:pt idx="126">
                  <c:v>2196.38929249999</c:v>
                </c:pt>
                <c:pt idx="127">
                  <c:v>2432.6821969624998</c:v>
                </c:pt>
                <c:pt idx="128">
                  <c:v>2011.3950495611</c:v>
                </c:pt>
                <c:pt idx="129">
                  <c:v>2633.6015288999902</c:v>
                </c:pt>
                <c:pt idx="130">
                  <c:v>2200.4233423099899</c:v>
                </c:pt>
                <c:pt idx="131">
                  <c:v>2618.3027622916602</c:v>
                </c:pt>
                <c:pt idx="132">
                  <c:v>2180.1996981277698</c:v>
                </c:pt>
                <c:pt idx="133">
                  <c:v>2672.35888205833</c:v>
                </c:pt>
                <c:pt idx="134">
                  <c:v>2004.5064299727201</c:v>
                </c:pt>
                <c:pt idx="135">
                  <c:v>2614.9927077249899</c:v>
                </c:pt>
                <c:pt idx="136">
                  <c:v>2097.69024651666</c:v>
                </c:pt>
                <c:pt idx="137">
                  <c:v>2409.2647808500001</c:v>
                </c:pt>
                <c:pt idx="138">
                  <c:v>2208.2178144750001</c:v>
                </c:pt>
                <c:pt idx="139">
                  <c:v>2481.62320262916</c:v>
                </c:pt>
                <c:pt idx="140">
                  <c:v>1865.7514559624899</c:v>
                </c:pt>
                <c:pt idx="141">
                  <c:v>2161.9760966541598</c:v>
                </c:pt>
                <c:pt idx="142">
                  <c:v>2059.1577108863598</c:v>
                </c:pt>
                <c:pt idx="143">
                  <c:v>2244.5299330875</c:v>
                </c:pt>
                <c:pt idx="144">
                  <c:v>2290.24188112499</c:v>
                </c:pt>
                <c:pt idx="145">
                  <c:v>2529.3986842363602</c:v>
                </c:pt>
                <c:pt idx="146">
                  <c:v>2028.51025856499</c:v>
                </c:pt>
                <c:pt idx="147">
                  <c:v>2377.9403508958299</c:v>
                </c:pt>
                <c:pt idx="148">
                  <c:v>1952.47576309285</c:v>
                </c:pt>
                <c:pt idx="149">
                  <c:v>2220.3295659833302</c:v>
                </c:pt>
                <c:pt idx="150">
                  <c:v>1874.4952763250001</c:v>
                </c:pt>
                <c:pt idx="151">
                  <c:v>2408.1716978958302</c:v>
                </c:pt>
                <c:pt idx="152">
                  <c:v>2348.2187846291599</c:v>
                </c:pt>
                <c:pt idx="153">
                  <c:v>2781.20463690833</c:v>
                </c:pt>
                <c:pt idx="154">
                  <c:v>2134.7472275291602</c:v>
                </c:pt>
                <c:pt idx="155">
                  <c:v>2486.2344025124899</c:v>
                </c:pt>
                <c:pt idx="156">
                  <c:v>2081.8465858208301</c:v>
                </c:pt>
                <c:pt idx="157">
                  <c:v>2492.7292517333299</c:v>
                </c:pt>
                <c:pt idx="158">
                  <c:v>2041.2911814045401</c:v>
                </c:pt>
                <c:pt idx="159">
                  <c:v>2261.4539451958299</c:v>
                </c:pt>
                <c:pt idx="160">
                  <c:v>2236.3815262166599</c:v>
                </c:pt>
                <c:pt idx="161">
                  <c:v>2294.4026380458299</c:v>
                </c:pt>
                <c:pt idx="162">
                  <c:v>1918.97782055624</c:v>
                </c:pt>
                <c:pt idx="163">
                  <c:v>2049.31759405499</c:v>
                </c:pt>
                <c:pt idx="164">
                  <c:v>1942.2035167500001</c:v>
                </c:pt>
                <c:pt idx="165">
                  <c:v>2079.3220612045402</c:v>
                </c:pt>
                <c:pt idx="166">
                  <c:v>2228.21130526874</c:v>
                </c:pt>
                <c:pt idx="167">
                  <c:v>2356.6979502374902</c:v>
                </c:pt>
                <c:pt idx="168">
                  <c:v>2131.2112628357099</c:v>
                </c:pt>
                <c:pt idx="169">
                  <c:v>2234.2020854749899</c:v>
                </c:pt>
                <c:pt idx="170">
                  <c:v>1989.2252733749899</c:v>
                </c:pt>
                <c:pt idx="171">
                  <c:v>2125.4146722874898</c:v>
                </c:pt>
                <c:pt idx="172">
                  <c:v>2170.7718819333199</c:v>
                </c:pt>
                <c:pt idx="173">
                  <c:v>2196.29722014444</c:v>
                </c:pt>
                <c:pt idx="174">
                  <c:v>1865.2321135875</c:v>
                </c:pt>
                <c:pt idx="175">
                  <c:v>1895.44555601666</c:v>
                </c:pt>
                <c:pt idx="176">
                  <c:v>1872.2638883899899</c:v>
                </c:pt>
                <c:pt idx="177">
                  <c:v>2022.95829487777</c:v>
                </c:pt>
                <c:pt idx="178">
                  <c:v>1790.18647413333</c:v>
                </c:pt>
                <c:pt idx="179">
                  <c:v>2015.71379709999</c:v>
                </c:pt>
                <c:pt idx="180">
                  <c:v>2113.80004124999</c:v>
                </c:pt>
                <c:pt idx="181">
                  <c:v>2426.57113838636</c:v>
                </c:pt>
                <c:pt idx="182">
                  <c:v>2448.2077285999999</c:v>
                </c:pt>
                <c:pt idx="183">
                  <c:v>2647.5638321749898</c:v>
                </c:pt>
                <c:pt idx="184">
                  <c:v>2236.15374529583</c:v>
                </c:pt>
                <c:pt idx="185">
                  <c:v>2960.3368238749899</c:v>
                </c:pt>
                <c:pt idx="186">
                  <c:v>2407.5297075374901</c:v>
                </c:pt>
                <c:pt idx="187">
                  <c:v>3090.4349697999901</c:v>
                </c:pt>
                <c:pt idx="188">
                  <c:v>2288.5196504999899</c:v>
                </c:pt>
                <c:pt idx="189">
                  <c:v>2693.8758898999899</c:v>
                </c:pt>
                <c:pt idx="190">
                  <c:v>2206.7949992642798</c:v>
                </c:pt>
                <c:pt idx="191">
                  <c:v>2365.86784169166</c:v>
                </c:pt>
                <c:pt idx="192">
                  <c:v>2131.5617423333301</c:v>
                </c:pt>
                <c:pt idx="193">
                  <c:v>2359.2976642333301</c:v>
                </c:pt>
                <c:pt idx="194">
                  <c:v>2337.9500703833301</c:v>
                </c:pt>
                <c:pt idx="195">
                  <c:v>2912.4833422541601</c:v>
                </c:pt>
                <c:pt idx="196">
                  <c:v>2295.36409883333</c:v>
                </c:pt>
                <c:pt idx="197">
                  <c:v>2958.7262230958299</c:v>
                </c:pt>
                <c:pt idx="198">
                  <c:v>2372.2789152708301</c:v>
                </c:pt>
                <c:pt idx="199">
                  <c:v>2944.1665049916601</c:v>
                </c:pt>
                <c:pt idx="200">
                  <c:v>2434.2545983291602</c:v>
                </c:pt>
                <c:pt idx="201">
                  <c:v>2856.5136013041601</c:v>
                </c:pt>
                <c:pt idx="202">
                  <c:v>2476.64930895833</c:v>
                </c:pt>
                <c:pt idx="203">
                  <c:v>2751.0332943083299</c:v>
                </c:pt>
                <c:pt idx="204">
                  <c:v>2073.3610607041601</c:v>
                </c:pt>
                <c:pt idx="205">
                  <c:v>2334.1648400416602</c:v>
                </c:pt>
                <c:pt idx="206">
                  <c:v>2055.7750104791598</c:v>
                </c:pt>
                <c:pt idx="207">
                  <c:v>2477.5667578541602</c:v>
                </c:pt>
                <c:pt idx="208">
                  <c:v>2201.8428448958298</c:v>
                </c:pt>
                <c:pt idx="209">
                  <c:v>2783.7458944458299</c:v>
                </c:pt>
                <c:pt idx="210">
                  <c:v>2191.43477437916</c:v>
                </c:pt>
                <c:pt idx="211">
                  <c:v>2736.8444697791601</c:v>
                </c:pt>
                <c:pt idx="212">
                  <c:v>2292.4584675374999</c:v>
                </c:pt>
                <c:pt idx="213">
                  <c:v>2600.28185396249</c:v>
                </c:pt>
                <c:pt idx="214">
                  <c:v>2238.1594617291598</c:v>
                </c:pt>
                <c:pt idx="215">
                  <c:v>2570.20604453333</c:v>
                </c:pt>
                <c:pt idx="216">
                  <c:v>2178.1450835374999</c:v>
                </c:pt>
                <c:pt idx="217">
                  <c:v>2458.4068403333299</c:v>
                </c:pt>
                <c:pt idx="218">
                  <c:v>1947.3650472541599</c:v>
                </c:pt>
                <c:pt idx="219">
                  <c:v>2177.5841689416602</c:v>
                </c:pt>
                <c:pt idx="220">
                  <c:v>1923.60790184999</c:v>
                </c:pt>
                <c:pt idx="221">
                  <c:v>2084.3268327874898</c:v>
                </c:pt>
                <c:pt idx="222">
                  <c:v>2178.3010684624901</c:v>
                </c:pt>
                <c:pt idx="223">
                  <c:v>2342.1035759041602</c:v>
                </c:pt>
                <c:pt idx="224">
                  <c:v>1986.8119818208299</c:v>
                </c:pt>
                <c:pt idx="225">
                  <c:v>2492.27483820416</c:v>
                </c:pt>
                <c:pt idx="226">
                  <c:v>2011.5389245375</c:v>
                </c:pt>
                <c:pt idx="227">
                  <c:v>2541.34914761666</c:v>
                </c:pt>
                <c:pt idx="228">
                  <c:v>1869.39257215833</c:v>
                </c:pt>
                <c:pt idx="229">
                  <c:v>2113.9166695624899</c:v>
                </c:pt>
                <c:pt idx="230">
                  <c:v>2041.3888132874899</c:v>
                </c:pt>
                <c:pt idx="231">
                  <c:v>2392.579391925</c:v>
                </c:pt>
                <c:pt idx="232">
                  <c:v>1847.6206024749899</c:v>
                </c:pt>
                <c:pt idx="233">
                  <c:v>2103.7799291791598</c:v>
                </c:pt>
                <c:pt idx="234">
                  <c:v>1684.3235995374901</c:v>
                </c:pt>
                <c:pt idx="235">
                  <c:v>2057.4672101124902</c:v>
                </c:pt>
                <c:pt idx="236">
                  <c:v>2173.1531144277701</c:v>
                </c:pt>
                <c:pt idx="237">
                  <c:v>2380.5147788583299</c:v>
                </c:pt>
                <c:pt idx="238">
                  <c:v>2278.7772955714199</c:v>
                </c:pt>
                <c:pt idx="239">
                  <c:v>2434.3405128333302</c:v>
                </c:pt>
                <c:pt idx="240">
                  <c:v>2006.54166748749</c:v>
                </c:pt>
                <c:pt idx="241">
                  <c:v>2714.09375346363</c:v>
                </c:pt>
                <c:pt idx="242">
                  <c:v>2391.99487152856</c:v>
                </c:pt>
                <c:pt idx="243">
                  <c:v>2329.3039084624902</c:v>
                </c:pt>
                <c:pt idx="244">
                  <c:v>2077.1218812541601</c:v>
                </c:pt>
                <c:pt idx="245">
                  <c:v>2290.5947934124902</c:v>
                </c:pt>
                <c:pt idx="246">
                  <c:v>1952.5976356333299</c:v>
                </c:pt>
                <c:pt idx="247">
                  <c:v>2205.2421286318099</c:v>
                </c:pt>
                <c:pt idx="248">
                  <c:v>1820.63976945833</c:v>
                </c:pt>
                <c:pt idx="249">
                  <c:v>1949.2376995124901</c:v>
                </c:pt>
                <c:pt idx="250">
                  <c:v>2011.5588322041599</c:v>
                </c:pt>
                <c:pt idx="251">
                  <c:v>2407.8819831791602</c:v>
                </c:pt>
                <c:pt idx="252">
                  <c:v>2108.0878239458302</c:v>
                </c:pt>
                <c:pt idx="253">
                  <c:v>2425.3941229549901</c:v>
                </c:pt>
                <c:pt idx="254">
                  <c:v>2276.4651883285601</c:v>
                </c:pt>
                <c:pt idx="255">
                  <c:v>2385.3081387208299</c:v>
                </c:pt>
                <c:pt idx="256">
                  <c:v>2207.3602180749999</c:v>
                </c:pt>
                <c:pt idx="257">
                  <c:v>2288.4663373499902</c:v>
                </c:pt>
                <c:pt idx="258">
                  <c:v>2266.71607263332</c:v>
                </c:pt>
                <c:pt idx="259">
                  <c:v>2149.3511236791601</c:v>
                </c:pt>
                <c:pt idx="260">
                  <c:v>1762.31032626666</c:v>
                </c:pt>
                <c:pt idx="261">
                  <c:v>2091.57613969166</c:v>
                </c:pt>
                <c:pt idx="262">
                  <c:v>1767.7216455299899</c:v>
                </c:pt>
                <c:pt idx="263">
                  <c:v>2194.2849347363599</c:v>
                </c:pt>
                <c:pt idx="264">
                  <c:v>2256.8843618562501</c:v>
                </c:pt>
                <c:pt idx="265">
                  <c:v>2440.1407365749901</c:v>
                </c:pt>
                <c:pt idx="266">
                  <c:v>2054.2260679208298</c:v>
                </c:pt>
                <c:pt idx="267">
                  <c:v>2363.7651461291598</c:v>
                </c:pt>
                <c:pt idx="268">
                  <c:v>2197.8695865333302</c:v>
                </c:pt>
                <c:pt idx="269">
                  <c:v>2418.2252856916598</c:v>
                </c:pt>
                <c:pt idx="270">
                  <c:v>2219.37749874375</c:v>
                </c:pt>
                <c:pt idx="271">
                  <c:v>2426.06493250416</c:v>
                </c:pt>
                <c:pt idx="272">
                  <c:v>2061.1680646954501</c:v>
                </c:pt>
                <c:pt idx="273">
                  <c:v>2398.4183871208202</c:v>
                </c:pt>
                <c:pt idx="274">
                  <c:v>1932.5191484818099</c:v>
                </c:pt>
                <c:pt idx="275">
                  <c:v>2209.34832387499</c:v>
                </c:pt>
                <c:pt idx="276">
                  <c:v>1804.0047631083301</c:v>
                </c:pt>
                <c:pt idx="277">
                  <c:v>2239.4996949791598</c:v>
                </c:pt>
                <c:pt idx="278">
                  <c:v>2215.2909385708299</c:v>
                </c:pt>
                <c:pt idx="279">
                  <c:v>2526.5955351749899</c:v>
                </c:pt>
                <c:pt idx="280">
                  <c:v>2102.5246024374901</c:v>
                </c:pt>
                <c:pt idx="281">
                  <c:v>2350.89282996666</c:v>
                </c:pt>
                <c:pt idx="282">
                  <c:v>2121.1059986833302</c:v>
                </c:pt>
                <c:pt idx="283">
                  <c:v>2473.74528315416</c:v>
                </c:pt>
                <c:pt idx="284">
                  <c:v>2153.7002823791599</c:v>
                </c:pt>
                <c:pt idx="285">
                  <c:v>2502.3010268374901</c:v>
                </c:pt>
                <c:pt idx="286">
                  <c:v>2305.6693803666599</c:v>
                </c:pt>
                <c:pt idx="287">
                  <c:v>2412.1884145583299</c:v>
                </c:pt>
                <c:pt idx="288">
                  <c:v>2151.8897925285601</c:v>
                </c:pt>
                <c:pt idx="289">
                  <c:v>2256.65196733333</c:v>
                </c:pt>
                <c:pt idx="290">
                  <c:v>1836.86610517083</c:v>
                </c:pt>
                <c:pt idx="291">
                  <c:v>2239.7297245291602</c:v>
                </c:pt>
                <c:pt idx="292">
                  <c:v>2140.23545285416</c:v>
                </c:pt>
                <c:pt idx="293">
                  <c:v>2506.3152242749902</c:v>
                </c:pt>
                <c:pt idx="294">
                  <c:v>2137.7923270874899</c:v>
                </c:pt>
                <c:pt idx="295">
                  <c:v>2460.35066638749</c:v>
                </c:pt>
                <c:pt idx="296">
                  <c:v>2122.5202968374902</c:v>
                </c:pt>
                <c:pt idx="297">
                  <c:v>2413.4504149291602</c:v>
                </c:pt>
                <c:pt idx="298">
                  <c:v>2454.0782498888798</c:v>
                </c:pt>
                <c:pt idx="299">
                  <c:v>2702.1822030666599</c:v>
                </c:pt>
                <c:pt idx="300">
                  <c:v>2678.7584678062399</c:v>
                </c:pt>
                <c:pt idx="301">
                  <c:v>2736.0415722318098</c:v>
                </c:pt>
                <c:pt idx="302">
                  <c:v>2425.2262150699898</c:v>
                </c:pt>
                <c:pt idx="303">
                  <c:v>2471.2303256999899</c:v>
                </c:pt>
                <c:pt idx="304">
                  <c:v>2015.5064658958299</c:v>
                </c:pt>
                <c:pt idx="305">
                  <c:v>2465.7789927958302</c:v>
                </c:pt>
                <c:pt idx="306">
                  <c:v>1971.19641015555</c:v>
                </c:pt>
                <c:pt idx="307">
                  <c:v>2330.57700935</c:v>
                </c:pt>
                <c:pt idx="308">
                  <c:v>2225.8439881541599</c:v>
                </c:pt>
                <c:pt idx="309">
                  <c:v>2563.3973150874899</c:v>
                </c:pt>
                <c:pt idx="310">
                  <c:v>2178.5005601166599</c:v>
                </c:pt>
                <c:pt idx="311">
                  <c:v>2503.8253872708201</c:v>
                </c:pt>
                <c:pt idx="312">
                  <c:v>2083.68529156666</c:v>
                </c:pt>
                <c:pt idx="313">
                  <c:v>2555.2738623083301</c:v>
                </c:pt>
                <c:pt idx="314">
                  <c:v>2183.7037006874998</c:v>
                </c:pt>
                <c:pt idx="315">
                  <c:v>2578.8708050083301</c:v>
                </c:pt>
                <c:pt idx="316">
                  <c:v>2021.06139560833</c:v>
                </c:pt>
                <c:pt idx="317">
                  <c:v>2307.6349154958298</c:v>
                </c:pt>
                <c:pt idx="318">
                  <c:v>1877.57732694583</c:v>
                </c:pt>
                <c:pt idx="319">
                  <c:v>2290.7028185624899</c:v>
                </c:pt>
                <c:pt idx="320">
                  <c:v>2201.9893836583301</c:v>
                </c:pt>
                <c:pt idx="321">
                  <c:v>2536.5788713624902</c:v>
                </c:pt>
                <c:pt idx="322">
                  <c:v>2227.0405394958302</c:v>
                </c:pt>
                <c:pt idx="323">
                  <c:v>2665.6304535374902</c:v>
                </c:pt>
                <c:pt idx="324">
                  <c:v>2358.7919673049901</c:v>
                </c:pt>
                <c:pt idx="325">
                  <c:v>2582.399825</c:v>
                </c:pt>
                <c:pt idx="326">
                  <c:v>2205.4939439708301</c:v>
                </c:pt>
                <c:pt idx="327">
                  <c:v>2531.0467592124901</c:v>
                </c:pt>
                <c:pt idx="328">
                  <c:v>2264.1822469833301</c:v>
                </c:pt>
                <c:pt idx="329">
                  <c:v>2578.9773850833299</c:v>
                </c:pt>
                <c:pt idx="330">
                  <c:v>2073.3362390083298</c:v>
                </c:pt>
                <c:pt idx="331">
                  <c:v>2549.9073886291599</c:v>
                </c:pt>
                <c:pt idx="332">
                  <c:v>2066.1066521041598</c:v>
                </c:pt>
                <c:pt idx="333">
                  <c:v>2391.6909986791602</c:v>
                </c:pt>
                <c:pt idx="334">
                  <c:v>2231.3980455291598</c:v>
                </c:pt>
                <c:pt idx="335">
                  <c:v>2742.09098012499</c:v>
                </c:pt>
                <c:pt idx="336">
                  <c:v>2318.3316843083298</c:v>
                </c:pt>
                <c:pt idx="337">
                  <c:v>2765.9187628833301</c:v>
                </c:pt>
                <c:pt idx="338">
                  <c:v>2283.41872064166</c:v>
                </c:pt>
                <c:pt idx="339">
                  <c:v>2579.1935956208299</c:v>
                </c:pt>
                <c:pt idx="340">
                  <c:v>2345.47395315833</c:v>
                </c:pt>
                <c:pt idx="341">
                  <c:v>2774.09424652499</c:v>
                </c:pt>
                <c:pt idx="342">
                  <c:v>2511.9457208888798</c:v>
                </c:pt>
                <c:pt idx="343">
                  <c:v>2589.7789234666602</c:v>
                </c:pt>
                <c:pt idx="344">
                  <c:v>2260.8152649937501</c:v>
                </c:pt>
                <c:pt idx="345">
                  <c:v>2314.3122076</c:v>
                </c:pt>
                <c:pt idx="346">
                  <c:v>2167.0786755899899</c:v>
                </c:pt>
                <c:pt idx="347">
                  <c:v>2499.29126914166</c:v>
                </c:pt>
                <c:pt idx="348">
                  <c:v>2245.5092780908999</c:v>
                </c:pt>
                <c:pt idx="349">
                  <c:v>2493.59503287083</c:v>
                </c:pt>
                <c:pt idx="350">
                  <c:v>2274.4805100541598</c:v>
                </c:pt>
                <c:pt idx="351">
                  <c:v>2519.4081521583298</c:v>
                </c:pt>
                <c:pt idx="352">
                  <c:v>2344.2071731041601</c:v>
                </c:pt>
                <c:pt idx="353">
                  <c:v>2672.66476106666</c:v>
                </c:pt>
                <c:pt idx="354">
                  <c:v>2233.1198583833302</c:v>
                </c:pt>
                <c:pt idx="355">
                  <c:v>2668.0619382708301</c:v>
                </c:pt>
                <c:pt idx="356">
                  <c:v>2219.4378834791601</c:v>
                </c:pt>
                <c:pt idx="357">
                  <c:v>2484.5921682708299</c:v>
                </c:pt>
                <c:pt idx="358">
                  <c:v>1975.0117345541601</c:v>
                </c:pt>
                <c:pt idx="359">
                  <c:v>2351.1718993333302</c:v>
                </c:pt>
                <c:pt idx="360">
                  <c:v>2140.66846049374</c:v>
                </c:pt>
                <c:pt idx="361">
                  <c:v>2271.0611251458299</c:v>
                </c:pt>
                <c:pt idx="362">
                  <c:v>2574.4839794437498</c:v>
                </c:pt>
                <c:pt idx="363">
                  <c:v>2609.5576928791602</c:v>
                </c:pt>
                <c:pt idx="364">
                  <c:v>2346.5856706916602</c:v>
                </c:pt>
                <c:pt idx="365">
                  <c:v>2516.7227591958299</c:v>
                </c:pt>
                <c:pt idx="366">
                  <c:v>2310.1774498208301</c:v>
                </c:pt>
                <c:pt idx="367">
                  <c:v>2751.0745728249999</c:v>
                </c:pt>
                <c:pt idx="368">
                  <c:v>2400.1643356333302</c:v>
                </c:pt>
                <c:pt idx="369">
                  <c:v>2722.1102453374901</c:v>
                </c:pt>
                <c:pt idx="370">
                  <c:v>2495.8680823333302</c:v>
                </c:pt>
                <c:pt idx="371">
                  <c:v>2687.2987756124899</c:v>
                </c:pt>
                <c:pt idx="372">
                  <c:v>2199.4620709124902</c:v>
                </c:pt>
                <c:pt idx="373">
                  <c:v>2519.9222484124898</c:v>
                </c:pt>
                <c:pt idx="374">
                  <c:v>2144.8894027624901</c:v>
                </c:pt>
                <c:pt idx="375">
                  <c:v>2539.6737235833298</c:v>
                </c:pt>
                <c:pt idx="376">
                  <c:v>2440.8228677041602</c:v>
                </c:pt>
                <c:pt idx="377">
                  <c:v>2736.0700492958299</c:v>
                </c:pt>
                <c:pt idx="378">
                  <c:v>2403.47110140416</c:v>
                </c:pt>
                <c:pt idx="379">
                  <c:v>2780.5965677541599</c:v>
                </c:pt>
                <c:pt idx="380">
                  <c:v>2162.8221352833302</c:v>
                </c:pt>
                <c:pt idx="381">
                  <c:v>2573.8093451916602</c:v>
                </c:pt>
                <c:pt idx="382">
                  <c:v>2343.7493510458198</c:v>
                </c:pt>
                <c:pt idx="383">
                  <c:v>2857.1240147541598</c:v>
                </c:pt>
                <c:pt idx="384">
                  <c:v>2318.55609405416</c:v>
                </c:pt>
                <c:pt idx="385">
                  <c:v>2505.1996293375</c:v>
                </c:pt>
                <c:pt idx="386">
                  <c:v>2020.46666515416</c:v>
                </c:pt>
                <c:pt idx="387">
                  <c:v>2413.80579378333</c:v>
                </c:pt>
                <c:pt idx="388">
                  <c:v>1996.57660631249</c:v>
                </c:pt>
                <c:pt idx="389">
                  <c:v>2352.0824248041599</c:v>
                </c:pt>
                <c:pt idx="390">
                  <c:v>2143.90196194583</c:v>
                </c:pt>
                <c:pt idx="391">
                  <c:v>2606.9075596708299</c:v>
                </c:pt>
                <c:pt idx="392">
                  <c:v>2324.38466607499</c:v>
                </c:pt>
                <c:pt idx="393">
                  <c:v>2648.5148793624899</c:v>
                </c:pt>
                <c:pt idx="394">
                  <c:v>2291.0671482749899</c:v>
                </c:pt>
                <c:pt idx="395">
                  <c:v>2642.4324848708302</c:v>
                </c:pt>
                <c:pt idx="396">
                  <c:v>2486.63121728749</c:v>
                </c:pt>
                <c:pt idx="397">
                  <c:v>2778.6083636916601</c:v>
                </c:pt>
                <c:pt idx="398">
                  <c:v>2422.4372520291599</c:v>
                </c:pt>
                <c:pt idx="399">
                  <c:v>2721.7999010458302</c:v>
                </c:pt>
                <c:pt idx="400">
                  <c:v>2212.9776560874898</c:v>
                </c:pt>
                <c:pt idx="401">
                  <c:v>2501.9361610916599</c:v>
                </c:pt>
                <c:pt idx="402">
                  <c:v>2111.5541722166599</c:v>
                </c:pt>
                <c:pt idx="403">
                  <c:v>2530.7492368666599</c:v>
                </c:pt>
                <c:pt idx="404">
                  <c:v>2497.3223774458202</c:v>
                </c:pt>
                <c:pt idx="405">
                  <c:v>2732.7460427999999</c:v>
                </c:pt>
                <c:pt idx="406">
                  <c:v>2439.8128192833301</c:v>
                </c:pt>
                <c:pt idx="407">
                  <c:v>2564.54435559999</c:v>
                </c:pt>
                <c:pt idx="408">
                  <c:v>2039.49136985833</c:v>
                </c:pt>
                <c:pt idx="409">
                  <c:v>2476.18546571249</c:v>
                </c:pt>
                <c:pt idx="410">
                  <c:v>2162.33460924166</c:v>
                </c:pt>
                <c:pt idx="411">
                  <c:v>2505.5693950791601</c:v>
                </c:pt>
                <c:pt idx="412">
                  <c:v>2241.4802592041601</c:v>
                </c:pt>
                <c:pt idx="413">
                  <c:v>2905.0637619208301</c:v>
                </c:pt>
                <c:pt idx="414">
                  <c:v>2179.3773501249898</c:v>
                </c:pt>
                <c:pt idx="415">
                  <c:v>2483.37733289166</c:v>
                </c:pt>
                <c:pt idx="416">
                  <c:v>1970.0525984583301</c:v>
                </c:pt>
                <c:pt idx="417">
                  <c:v>2421.4947473458301</c:v>
                </c:pt>
                <c:pt idx="418">
                  <c:v>2258.18339816249</c:v>
                </c:pt>
                <c:pt idx="419">
                  <c:v>2689.0604894916601</c:v>
                </c:pt>
                <c:pt idx="420">
                  <c:v>2404.6785901416602</c:v>
                </c:pt>
                <c:pt idx="421">
                  <c:v>2544.4278952458299</c:v>
                </c:pt>
                <c:pt idx="422">
                  <c:v>2210.3872715416601</c:v>
                </c:pt>
                <c:pt idx="423">
                  <c:v>2609.8060056208301</c:v>
                </c:pt>
                <c:pt idx="424">
                  <c:v>2268.1242514916598</c:v>
                </c:pt>
                <c:pt idx="425">
                  <c:v>2530.30713499166</c:v>
                </c:pt>
                <c:pt idx="426">
                  <c:v>2248.5141886624901</c:v>
                </c:pt>
                <c:pt idx="427">
                  <c:v>2468.9981134874902</c:v>
                </c:pt>
                <c:pt idx="428">
                  <c:v>2007.1091398083299</c:v>
                </c:pt>
                <c:pt idx="429">
                  <c:v>2283.2115860958302</c:v>
                </c:pt>
                <c:pt idx="430">
                  <c:v>1926.3508711791601</c:v>
                </c:pt>
                <c:pt idx="431">
                  <c:v>2254.4026167624902</c:v>
                </c:pt>
                <c:pt idx="432">
                  <c:v>2097.32178277499</c:v>
                </c:pt>
                <c:pt idx="433">
                  <c:v>2447.0156194791598</c:v>
                </c:pt>
                <c:pt idx="434">
                  <c:v>2058.4143178874901</c:v>
                </c:pt>
                <c:pt idx="435">
                  <c:v>2263.9383129583298</c:v>
                </c:pt>
                <c:pt idx="436">
                  <c:v>2234.9891930833301</c:v>
                </c:pt>
                <c:pt idx="437">
                  <c:v>2535.4648421291599</c:v>
                </c:pt>
                <c:pt idx="438">
                  <c:v>2119.8378024249901</c:v>
                </c:pt>
                <c:pt idx="439">
                  <c:v>2611.1508810291598</c:v>
                </c:pt>
                <c:pt idx="440">
                  <c:v>2252.2625322999902</c:v>
                </c:pt>
                <c:pt idx="441">
                  <c:v>2435.58375557916</c:v>
                </c:pt>
                <c:pt idx="442">
                  <c:v>2012.25450448333</c:v>
                </c:pt>
                <c:pt idx="443">
                  <c:v>2306.09973747083</c:v>
                </c:pt>
                <c:pt idx="444">
                  <c:v>1922.23204700416</c:v>
                </c:pt>
                <c:pt idx="445">
                  <c:v>2271.5186199166601</c:v>
                </c:pt>
                <c:pt idx="446">
                  <c:v>2173.2485973624898</c:v>
                </c:pt>
                <c:pt idx="447">
                  <c:v>2599.35337378333</c:v>
                </c:pt>
                <c:pt idx="448">
                  <c:v>2275.3774637166598</c:v>
                </c:pt>
                <c:pt idx="449">
                  <c:v>2572.1158187249898</c:v>
                </c:pt>
                <c:pt idx="450">
                  <c:v>2332.2469968083201</c:v>
                </c:pt>
                <c:pt idx="451">
                  <c:v>2522.0577934541602</c:v>
                </c:pt>
                <c:pt idx="452">
                  <c:v>2178.5971232791599</c:v>
                </c:pt>
                <c:pt idx="453">
                  <c:v>2640.2822745583298</c:v>
                </c:pt>
                <c:pt idx="454">
                  <c:v>2262.52688914583</c:v>
                </c:pt>
                <c:pt idx="455">
                  <c:v>2547.7255107166602</c:v>
                </c:pt>
                <c:pt idx="456">
                  <c:v>2002.28532935416</c:v>
                </c:pt>
                <c:pt idx="457">
                  <c:v>2471.14781382916</c:v>
                </c:pt>
                <c:pt idx="458">
                  <c:v>1884.5189767458301</c:v>
                </c:pt>
                <c:pt idx="459">
                  <c:v>2284.6860655041601</c:v>
                </c:pt>
                <c:pt idx="460">
                  <c:v>2074.9366848416598</c:v>
                </c:pt>
                <c:pt idx="461">
                  <c:v>2416.9764224291598</c:v>
                </c:pt>
                <c:pt idx="462">
                  <c:v>2351.8879272875001</c:v>
                </c:pt>
                <c:pt idx="463">
                  <c:v>2486.4495979416602</c:v>
                </c:pt>
                <c:pt idx="464">
                  <c:v>2205.80877638333</c:v>
                </c:pt>
                <c:pt idx="465">
                  <c:v>2463.8877806208302</c:v>
                </c:pt>
                <c:pt idx="466">
                  <c:v>2389.5416550772702</c:v>
                </c:pt>
                <c:pt idx="467">
                  <c:v>2462.3126748458299</c:v>
                </c:pt>
                <c:pt idx="468">
                  <c:v>2597.9697656916601</c:v>
                </c:pt>
                <c:pt idx="469">
                  <c:v>2343.0126144708302</c:v>
                </c:pt>
                <c:pt idx="470">
                  <c:v>1935.67293994999</c:v>
                </c:pt>
                <c:pt idx="471">
                  <c:v>2169.6442316708199</c:v>
                </c:pt>
                <c:pt idx="472">
                  <c:v>1945.7263270999899</c:v>
                </c:pt>
                <c:pt idx="473">
                  <c:v>2415.7238709749899</c:v>
                </c:pt>
                <c:pt idx="474">
                  <c:v>2155.8468403083298</c:v>
                </c:pt>
                <c:pt idx="475">
                  <c:v>2488.4190322208301</c:v>
                </c:pt>
                <c:pt idx="476">
                  <c:v>2225.5085196499999</c:v>
                </c:pt>
                <c:pt idx="477">
                  <c:v>2729.62043478749</c:v>
                </c:pt>
                <c:pt idx="478">
                  <c:v>2310.9775189749898</c:v>
                </c:pt>
                <c:pt idx="479">
                  <c:v>2549.6945594041599</c:v>
                </c:pt>
                <c:pt idx="480">
                  <c:v>2250.2431120541601</c:v>
                </c:pt>
                <c:pt idx="481">
                  <c:v>2474.0586088999898</c:v>
                </c:pt>
                <c:pt idx="482">
                  <c:v>2181.92416806249</c:v>
                </c:pt>
                <c:pt idx="483">
                  <c:v>2459.62038521249</c:v>
                </c:pt>
                <c:pt idx="484">
                  <c:v>2001.1209491583299</c:v>
                </c:pt>
                <c:pt idx="485">
                  <c:v>2264.75547124166</c:v>
                </c:pt>
                <c:pt idx="486">
                  <c:v>1921.8538409166599</c:v>
                </c:pt>
                <c:pt idx="487">
                  <c:v>2338.8713482916601</c:v>
                </c:pt>
                <c:pt idx="488">
                  <c:v>2248.2096055541601</c:v>
                </c:pt>
                <c:pt idx="489">
                  <c:v>2430.7613596208298</c:v>
                </c:pt>
                <c:pt idx="490">
                  <c:v>2143.8002868999902</c:v>
                </c:pt>
                <c:pt idx="491">
                  <c:v>2488.10847363333</c:v>
                </c:pt>
                <c:pt idx="492">
                  <c:v>2079.2519090791602</c:v>
                </c:pt>
                <c:pt idx="493">
                  <c:v>2292.28191523333</c:v>
                </c:pt>
                <c:pt idx="494">
                  <c:v>2187.0871952124999</c:v>
                </c:pt>
                <c:pt idx="495">
                  <c:v>2578.1538939624902</c:v>
                </c:pt>
                <c:pt idx="496">
                  <c:v>2073.3774350125</c:v>
                </c:pt>
                <c:pt idx="497">
                  <c:v>2368.6728615124898</c:v>
                </c:pt>
                <c:pt idx="498">
                  <c:v>2047.0225873166601</c:v>
                </c:pt>
                <c:pt idx="499">
                  <c:v>2192.4860586999898</c:v>
                </c:pt>
                <c:pt idx="500">
                  <c:v>1873.06487834583</c:v>
                </c:pt>
                <c:pt idx="501">
                  <c:v>2222.5540251458301</c:v>
                </c:pt>
                <c:pt idx="502">
                  <c:v>2121.8563898791599</c:v>
                </c:pt>
                <c:pt idx="503">
                  <c:v>2453.3169167750002</c:v>
                </c:pt>
                <c:pt idx="504">
                  <c:v>2205.2623963208298</c:v>
                </c:pt>
                <c:pt idx="505">
                  <c:v>2507.6118844083298</c:v>
                </c:pt>
                <c:pt idx="506">
                  <c:v>2188.4652711458298</c:v>
                </c:pt>
                <c:pt idx="507">
                  <c:v>2584.44164734999</c:v>
                </c:pt>
                <c:pt idx="508">
                  <c:v>2158.9195386124902</c:v>
                </c:pt>
                <c:pt idx="509">
                  <c:v>2390.7399585374901</c:v>
                </c:pt>
                <c:pt idx="510">
                  <c:v>2250.0891999208302</c:v>
                </c:pt>
                <c:pt idx="511">
                  <c:v>2573.5470409049899</c:v>
                </c:pt>
                <c:pt idx="512">
                  <c:v>1949.9912697541599</c:v>
                </c:pt>
                <c:pt idx="513">
                  <c:v>2521.4858069583302</c:v>
                </c:pt>
                <c:pt idx="514">
                  <c:v>2023.5993877916601</c:v>
                </c:pt>
                <c:pt idx="515">
                  <c:v>2372.4070769416599</c:v>
                </c:pt>
                <c:pt idx="516">
                  <c:v>2288.5283720166599</c:v>
                </c:pt>
                <c:pt idx="517">
                  <c:v>2750.9170458041599</c:v>
                </c:pt>
                <c:pt idx="518">
                  <c:v>2395.3668768041598</c:v>
                </c:pt>
                <c:pt idx="519">
                  <c:v>2506.8038927499902</c:v>
                </c:pt>
                <c:pt idx="520">
                  <c:v>2280.4726940291598</c:v>
                </c:pt>
                <c:pt idx="521">
                  <c:v>2566.9448365708299</c:v>
                </c:pt>
                <c:pt idx="522">
                  <c:v>2116.5523292124899</c:v>
                </c:pt>
                <c:pt idx="523">
                  <c:v>2461.1738193708302</c:v>
                </c:pt>
                <c:pt idx="524">
                  <c:v>2288.29357438332</c:v>
                </c:pt>
                <c:pt idx="525">
                  <c:v>2493.1580491749901</c:v>
                </c:pt>
                <c:pt idx="526">
                  <c:v>1997.42899145416</c:v>
                </c:pt>
                <c:pt idx="527">
                  <c:v>2123.2153123916601</c:v>
                </c:pt>
                <c:pt idx="528">
                  <c:v>1959.9531131199999</c:v>
                </c:pt>
                <c:pt idx="529">
                  <c:v>2364.44915055416</c:v>
                </c:pt>
                <c:pt idx="530">
                  <c:v>2248.0190105124898</c:v>
                </c:pt>
                <c:pt idx="531">
                  <c:v>2449.8866331333302</c:v>
                </c:pt>
                <c:pt idx="532">
                  <c:v>2096.2388598541602</c:v>
                </c:pt>
                <c:pt idx="533">
                  <c:v>2440.3553028374899</c:v>
                </c:pt>
                <c:pt idx="534">
                  <c:v>2174.9172505541601</c:v>
                </c:pt>
                <c:pt idx="535">
                  <c:v>2413.5105322916602</c:v>
                </c:pt>
                <c:pt idx="536">
                  <c:v>2185.6362948291599</c:v>
                </c:pt>
                <c:pt idx="537">
                  <c:v>2488.2033734500001</c:v>
                </c:pt>
                <c:pt idx="538">
                  <c:v>2231.6066298124902</c:v>
                </c:pt>
                <c:pt idx="539">
                  <c:v>2409.3805057374898</c:v>
                </c:pt>
                <c:pt idx="540">
                  <c:v>1921.2692918958301</c:v>
                </c:pt>
                <c:pt idx="541">
                  <c:v>2087.1779811166598</c:v>
                </c:pt>
                <c:pt idx="542">
                  <c:v>1892.1575970958299</c:v>
                </c:pt>
                <c:pt idx="543">
                  <c:v>2173.0139887708301</c:v>
                </c:pt>
                <c:pt idx="544">
                  <c:v>1895.0546239416601</c:v>
                </c:pt>
                <c:pt idx="545">
                  <c:v>2193.5688543291599</c:v>
                </c:pt>
                <c:pt idx="546">
                  <c:v>2045.4487360916601</c:v>
                </c:pt>
                <c:pt idx="547">
                  <c:v>2551.9848045416602</c:v>
                </c:pt>
                <c:pt idx="548">
                  <c:v>2031.1868413249899</c:v>
                </c:pt>
                <c:pt idx="549">
                  <c:v>2302.8370136041599</c:v>
                </c:pt>
                <c:pt idx="550">
                  <c:v>2265.20051680714</c:v>
                </c:pt>
                <c:pt idx="551">
                  <c:v>2274.5985309624898</c:v>
                </c:pt>
                <c:pt idx="552">
                  <c:v>2135.9982475583301</c:v>
                </c:pt>
                <c:pt idx="553">
                  <c:v>2375.1063702249899</c:v>
                </c:pt>
                <c:pt idx="554">
                  <c:v>2001.9841070999901</c:v>
                </c:pt>
                <c:pt idx="555">
                  <c:v>2222.6508015458298</c:v>
                </c:pt>
                <c:pt idx="556">
                  <c:v>1869.44751362083</c:v>
                </c:pt>
                <c:pt idx="557">
                  <c:v>2031.8905010416599</c:v>
                </c:pt>
                <c:pt idx="558">
                  <c:v>2070.8754603000002</c:v>
                </c:pt>
                <c:pt idx="559">
                  <c:v>2413.41911486249</c:v>
                </c:pt>
                <c:pt idx="560">
                  <c:v>2139.0103975458301</c:v>
                </c:pt>
                <c:pt idx="561">
                  <c:v>2448.6224742749901</c:v>
                </c:pt>
                <c:pt idx="562">
                  <c:v>2178.94914845416</c:v>
                </c:pt>
                <c:pt idx="563">
                  <c:v>2403.7327108333302</c:v>
                </c:pt>
                <c:pt idx="564">
                  <c:v>2120.5494546333298</c:v>
                </c:pt>
                <c:pt idx="565">
                  <c:v>2471.67496623749</c:v>
                </c:pt>
                <c:pt idx="566">
                  <c:v>2086.25206199583</c:v>
                </c:pt>
                <c:pt idx="567">
                  <c:v>2442.8866810416598</c:v>
                </c:pt>
                <c:pt idx="568">
                  <c:v>1963.9878850208299</c:v>
                </c:pt>
                <c:pt idx="569">
                  <c:v>2139.9399515208302</c:v>
                </c:pt>
                <c:pt idx="570">
                  <c:v>1766.14336092083</c:v>
                </c:pt>
                <c:pt idx="571">
                  <c:v>2132.2404888999999</c:v>
                </c:pt>
                <c:pt idx="572">
                  <c:v>2083.7589468916599</c:v>
                </c:pt>
                <c:pt idx="573">
                  <c:v>2341.1671416499998</c:v>
                </c:pt>
                <c:pt idx="574">
                  <c:v>2093.52091827916</c:v>
                </c:pt>
                <c:pt idx="575">
                  <c:v>2386.4904451791599</c:v>
                </c:pt>
                <c:pt idx="576">
                  <c:v>2032.8935772208299</c:v>
                </c:pt>
                <c:pt idx="577">
                  <c:v>2301.3289821916601</c:v>
                </c:pt>
                <c:pt idx="578">
                  <c:v>2119.0852012249902</c:v>
                </c:pt>
                <c:pt idx="579">
                  <c:v>2325.9137709333299</c:v>
                </c:pt>
                <c:pt idx="580">
                  <c:v>2009.09985255833</c:v>
                </c:pt>
                <c:pt idx="581">
                  <c:v>2283.4003024624899</c:v>
                </c:pt>
                <c:pt idx="582">
                  <c:v>1919.3676576749899</c:v>
                </c:pt>
                <c:pt idx="583">
                  <c:v>2286.60910756249</c:v>
                </c:pt>
                <c:pt idx="584">
                  <c:v>1848.7247567541599</c:v>
                </c:pt>
                <c:pt idx="585">
                  <c:v>2055.5258291749901</c:v>
                </c:pt>
                <c:pt idx="586">
                  <c:v>2065.4158662874902</c:v>
                </c:pt>
                <c:pt idx="587">
                  <c:v>2347.5712044791599</c:v>
                </c:pt>
                <c:pt idx="588">
                  <c:v>1953.4718825083301</c:v>
                </c:pt>
                <c:pt idx="589">
                  <c:v>2347.2038133833298</c:v>
                </c:pt>
                <c:pt idx="590">
                  <c:v>2089.9674572541599</c:v>
                </c:pt>
                <c:pt idx="591">
                  <c:v>2308.8326177374902</c:v>
                </c:pt>
                <c:pt idx="592">
                  <c:v>2021.69496208333</c:v>
                </c:pt>
                <c:pt idx="593">
                  <c:v>2344.4569725874899</c:v>
                </c:pt>
                <c:pt idx="594">
                  <c:v>1995.2366470833299</c:v>
                </c:pt>
                <c:pt idx="595">
                  <c:v>2290.1569567916599</c:v>
                </c:pt>
                <c:pt idx="596">
                  <c:v>1905.2592441166601</c:v>
                </c:pt>
                <c:pt idx="597">
                  <c:v>2075.94736607916</c:v>
                </c:pt>
                <c:pt idx="598">
                  <c:v>1785.0475021541599</c:v>
                </c:pt>
                <c:pt idx="599">
                  <c:v>2224.8661248083299</c:v>
                </c:pt>
                <c:pt idx="600">
                  <c:v>2128.69922132499</c:v>
                </c:pt>
                <c:pt idx="601">
                  <c:v>2480.6346454208301</c:v>
                </c:pt>
                <c:pt idx="602">
                  <c:v>2124.5476204874999</c:v>
                </c:pt>
                <c:pt idx="603">
                  <c:v>2571.44064713749</c:v>
                </c:pt>
                <c:pt idx="604">
                  <c:v>2217.5268075249901</c:v>
                </c:pt>
                <c:pt idx="605">
                  <c:v>2683.7011060749901</c:v>
                </c:pt>
                <c:pt idx="606">
                  <c:v>2215.4528255416599</c:v>
                </c:pt>
                <c:pt idx="607">
                  <c:v>2554.6916965374899</c:v>
                </c:pt>
                <c:pt idx="608">
                  <c:v>2151.4010383208301</c:v>
                </c:pt>
                <c:pt idx="609">
                  <c:v>2318.9251723624898</c:v>
                </c:pt>
                <c:pt idx="610">
                  <c:v>1916.7523576624901</c:v>
                </c:pt>
                <c:pt idx="611">
                  <c:v>2233.5855653583299</c:v>
                </c:pt>
                <c:pt idx="612">
                  <c:v>1842.9941724181799</c:v>
                </c:pt>
                <c:pt idx="613">
                  <c:v>2396.8332543874999</c:v>
                </c:pt>
                <c:pt idx="614">
                  <c:v>2408.6852115666602</c:v>
                </c:pt>
                <c:pt idx="615">
                  <c:v>2942.7936255916602</c:v>
                </c:pt>
                <c:pt idx="616">
                  <c:v>2237.4565533958298</c:v>
                </c:pt>
                <c:pt idx="617">
                  <c:v>2495.2396494291602</c:v>
                </c:pt>
                <c:pt idx="618">
                  <c:v>2130.4837477833298</c:v>
                </c:pt>
                <c:pt idx="619">
                  <c:v>2358.7742951124901</c:v>
                </c:pt>
                <c:pt idx="620">
                  <c:v>2085.4095028833299</c:v>
                </c:pt>
                <c:pt idx="621">
                  <c:v>2406.06192685</c:v>
                </c:pt>
                <c:pt idx="622">
                  <c:v>2127.6195419083301</c:v>
                </c:pt>
                <c:pt idx="623">
                  <c:v>2560.4690787166601</c:v>
                </c:pt>
                <c:pt idx="624">
                  <c:v>1850.07687563749</c:v>
                </c:pt>
                <c:pt idx="625">
                  <c:v>2426.7125137999901</c:v>
                </c:pt>
                <c:pt idx="626">
                  <c:v>1944.93938328749</c:v>
                </c:pt>
                <c:pt idx="627">
                  <c:v>2505.62112916666</c:v>
                </c:pt>
                <c:pt idx="628">
                  <c:v>2269.7310178791599</c:v>
                </c:pt>
                <c:pt idx="629">
                  <c:v>2653.8419085916598</c:v>
                </c:pt>
                <c:pt idx="630">
                  <c:v>2142.6655492416598</c:v>
                </c:pt>
                <c:pt idx="631">
                  <c:v>2586.2336037499899</c:v>
                </c:pt>
                <c:pt idx="632">
                  <c:v>2057.5499015749901</c:v>
                </c:pt>
                <c:pt idx="633">
                  <c:v>2420.3933309416602</c:v>
                </c:pt>
                <c:pt idx="634">
                  <c:v>2060.3646132583299</c:v>
                </c:pt>
                <c:pt idx="635">
                  <c:v>2679.9089147124901</c:v>
                </c:pt>
                <c:pt idx="636">
                  <c:v>2216.1711631458302</c:v>
                </c:pt>
                <c:pt idx="637">
                  <c:v>2859.29657275416</c:v>
                </c:pt>
                <c:pt idx="638">
                  <c:v>2109.5862018166599</c:v>
                </c:pt>
                <c:pt idx="639">
                  <c:v>2827.9392348166598</c:v>
                </c:pt>
                <c:pt idx="640">
                  <c:v>2155.9553043333199</c:v>
                </c:pt>
                <c:pt idx="641">
                  <c:v>2406.6276335666598</c:v>
                </c:pt>
                <c:pt idx="642">
                  <c:v>2279.2814025999901</c:v>
                </c:pt>
                <c:pt idx="643">
                  <c:v>2478.70375900416</c:v>
                </c:pt>
                <c:pt idx="644">
                  <c:v>2198.4836424888799</c:v>
                </c:pt>
                <c:pt idx="645">
                  <c:v>2294.2215229999902</c:v>
                </c:pt>
                <c:pt idx="646">
                  <c:v>2159.42412805714</c:v>
                </c:pt>
                <c:pt idx="647">
                  <c:v>2379.47266078749</c:v>
                </c:pt>
                <c:pt idx="648">
                  <c:v>2352.6478747687402</c:v>
                </c:pt>
                <c:pt idx="649">
                  <c:v>2646.2014103333299</c:v>
                </c:pt>
                <c:pt idx="650">
                  <c:v>2272.50585269166</c:v>
                </c:pt>
                <c:pt idx="651">
                  <c:v>2652.7158889541602</c:v>
                </c:pt>
                <c:pt idx="652">
                  <c:v>2005.0910042666601</c:v>
                </c:pt>
                <c:pt idx="653">
                  <c:v>2234.64248065416</c:v>
                </c:pt>
                <c:pt idx="654">
                  <c:v>1864.3924599833299</c:v>
                </c:pt>
                <c:pt idx="655">
                  <c:v>2024.61291038333</c:v>
                </c:pt>
                <c:pt idx="656">
                  <c:v>2005.26518903749</c:v>
                </c:pt>
                <c:pt idx="657">
                  <c:v>2374.9275914636301</c:v>
                </c:pt>
                <c:pt idx="658">
                  <c:v>2211.1820126428502</c:v>
                </c:pt>
                <c:pt idx="659">
                  <c:v>2294.1619328166598</c:v>
                </c:pt>
                <c:pt idx="660">
                  <c:v>2257.7592412888798</c:v>
                </c:pt>
                <c:pt idx="661">
                  <c:v>2585.15837254999</c:v>
                </c:pt>
                <c:pt idx="662">
                  <c:v>2375.3230907249999</c:v>
                </c:pt>
                <c:pt idx="663">
                  <c:v>2790.3557368124998</c:v>
                </c:pt>
                <c:pt idx="664">
                  <c:v>2180.8448973541599</c:v>
                </c:pt>
                <c:pt idx="665">
                  <c:v>2363.5114587958301</c:v>
                </c:pt>
                <c:pt idx="666">
                  <c:v>1955.8362672041601</c:v>
                </c:pt>
                <c:pt idx="667">
                  <c:v>2182.4259742499898</c:v>
                </c:pt>
                <c:pt idx="668">
                  <c:v>1895.8564256833299</c:v>
                </c:pt>
                <c:pt idx="669">
                  <c:v>2189.5764108874901</c:v>
                </c:pt>
                <c:pt idx="670">
                  <c:v>2183.9110040708301</c:v>
                </c:pt>
                <c:pt idx="671">
                  <c:v>2385.10862179999</c:v>
                </c:pt>
                <c:pt idx="672">
                  <c:v>2154.4983601099898</c:v>
                </c:pt>
                <c:pt idx="673">
                  <c:v>2305.9135916333298</c:v>
                </c:pt>
                <c:pt idx="674">
                  <c:v>2196.01977080999</c:v>
                </c:pt>
                <c:pt idx="675">
                  <c:v>2522.4646424208299</c:v>
                </c:pt>
                <c:pt idx="676">
                  <c:v>2208.3186528055498</c:v>
                </c:pt>
                <c:pt idx="677">
                  <c:v>2698.2957979499902</c:v>
                </c:pt>
                <c:pt idx="678">
                  <c:v>2409.15837637083</c:v>
                </c:pt>
                <c:pt idx="679">
                  <c:v>2971.8434390499901</c:v>
                </c:pt>
                <c:pt idx="680">
                  <c:v>2197.7155545416599</c:v>
                </c:pt>
                <c:pt idx="681">
                  <c:v>2426.7325211499901</c:v>
                </c:pt>
                <c:pt idx="682">
                  <c:v>1917.03239828749</c:v>
                </c:pt>
                <c:pt idx="683">
                  <c:v>2237.1392458958298</c:v>
                </c:pt>
                <c:pt idx="684">
                  <c:v>2091.6083745166602</c:v>
                </c:pt>
                <c:pt idx="685">
                  <c:v>2455.1946747249899</c:v>
                </c:pt>
                <c:pt idx="686">
                  <c:v>2079.37890237083</c:v>
                </c:pt>
                <c:pt idx="687">
                  <c:v>2727.84421164166</c:v>
                </c:pt>
                <c:pt idx="688">
                  <c:v>2275.3221316999902</c:v>
                </c:pt>
                <c:pt idx="689">
                  <c:v>2934.10397338333</c:v>
                </c:pt>
                <c:pt idx="690">
                  <c:v>2528.1358425708299</c:v>
                </c:pt>
                <c:pt idx="691">
                  <c:v>3237.7991635416602</c:v>
                </c:pt>
                <c:pt idx="692">
                  <c:v>2579.88358816249</c:v>
                </c:pt>
                <c:pt idx="693">
                  <c:v>3354.06702878333</c:v>
                </c:pt>
                <c:pt idx="694">
                  <c:v>2559.6294510166599</c:v>
                </c:pt>
                <c:pt idx="695">
                  <c:v>3264.2371815874999</c:v>
                </c:pt>
                <c:pt idx="696">
                  <c:v>2490.9887963749902</c:v>
                </c:pt>
                <c:pt idx="697">
                  <c:v>3251.3771467833299</c:v>
                </c:pt>
                <c:pt idx="698">
                  <c:v>2665.4244438291598</c:v>
                </c:pt>
                <c:pt idx="699">
                  <c:v>3741.0290686124899</c:v>
                </c:pt>
                <c:pt idx="700">
                  <c:v>2649.4351034708302</c:v>
                </c:pt>
                <c:pt idx="701">
                  <c:v>2959.3260986374898</c:v>
                </c:pt>
                <c:pt idx="702">
                  <c:v>2373.5209118875</c:v>
                </c:pt>
                <c:pt idx="703">
                  <c:v>2643.75417673333</c:v>
                </c:pt>
                <c:pt idx="704">
                  <c:v>2349.5559309416599</c:v>
                </c:pt>
                <c:pt idx="705">
                  <c:v>2650.2210921333299</c:v>
                </c:pt>
                <c:pt idx="706">
                  <c:v>2229.1072341291601</c:v>
                </c:pt>
                <c:pt idx="707">
                  <c:v>2575.2386780583302</c:v>
                </c:pt>
                <c:pt idx="708">
                  <c:v>2011.6750117916599</c:v>
                </c:pt>
                <c:pt idx="709">
                  <c:v>2307.4126483291602</c:v>
                </c:pt>
                <c:pt idx="710">
                  <c:v>1953.2140380416599</c:v>
                </c:pt>
                <c:pt idx="711">
                  <c:v>2361.0739734083299</c:v>
                </c:pt>
                <c:pt idx="712">
                  <c:v>2209.59354426666</c:v>
                </c:pt>
                <c:pt idx="713">
                  <c:v>2695.2328788791601</c:v>
                </c:pt>
                <c:pt idx="714">
                  <c:v>2273.2429503499998</c:v>
                </c:pt>
                <c:pt idx="715">
                  <c:v>2567.2627502791602</c:v>
                </c:pt>
                <c:pt idx="716">
                  <c:v>2067.9224790958301</c:v>
                </c:pt>
                <c:pt idx="717">
                  <c:v>2223.43608991666</c:v>
                </c:pt>
                <c:pt idx="718">
                  <c:v>1903.0920479833301</c:v>
                </c:pt>
                <c:pt idx="719">
                  <c:v>2306.4151266624899</c:v>
                </c:pt>
                <c:pt idx="720">
                  <c:v>2159.7068845916601</c:v>
                </c:pt>
                <c:pt idx="721">
                  <c:v>2454.2576683458301</c:v>
                </c:pt>
                <c:pt idx="722">
                  <c:v>2020.5694791727201</c:v>
                </c:pt>
                <c:pt idx="723">
                  <c:v>2363.03645631666</c:v>
                </c:pt>
                <c:pt idx="724">
                  <c:v>1970.46141897499</c:v>
                </c:pt>
                <c:pt idx="725">
                  <c:v>2549.5566624166599</c:v>
                </c:pt>
                <c:pt idx="726">
                  <c:v>2301.8357706833299</c:v>
                </c:pt>
                <c:pt idx="727">
                  <c:v>2660.8662708624902</c:v>
                </c:pt>
                <c:pt idx="728">
                  <c:v>2197.6303354583301</c:v>
                </c:pt>
                <c:pt idx="729">
                  <c:v>2379.96887625416</c:v>
                </c:pt>
              </c:numCache>
            </c:numRef>
          </c:yVal>
          <c:smooth val="0"/>
          <c:extLst>
            <c:ext xmlns:c16="http://schemas.microsoft.com/office/drawing/2014/chart" uri="{C3380CC4-5D6E-409C-BE32-E72D297353CC}">
              <c16:uniqueId val="{00000000-C293-4E97-8EF5-97E4F116795A}"/>
            </c:ext>
          </c:extLst>
        </c:ser>
        <c:dLbls>
          <c:showLegendKey val="0"/>
          <c:showVal val="0"/>
          <c:showCatName val="0"/>
          <c:showSerName val="0"/>
          <c:showPercent val="0"/>
          <c:showBubbleSize val="0"/>
        </c:dLbls>
        <c:axId val="599778527"/>
        <c:axId val="641170847"/>
      </c:scatterChart>
      <c:valAx>
        <c:axId val="599778527"/>
        <c:scaling>
          <c:orientation val="minMax"/>
          <c:min val="8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Price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170847"/>
        <c:crosses val="autoZero"/>
        <c:crossBetween val="midCat"/>
        <c:majorUnit val="10"/>
      </c:valAx>
      <c:valAx>
        <c:axId val="6411708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Quantity of Water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77852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Soft Water</a:t>
            </a:r>
            <a:r>
              <a:rPr lang="en-US" baseline="0"/>
              <a:t> Scatter Plot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Sheet1!$V$2:$V$731</c:f>
              <c:numCache>
                <c:formatCode>"$"#,##0.00</c:formatCode>
                <c:ptCount val="730"/>
                <c:pt idx="0">
                  <c:v>89.334249999999997</c:v>
                </c:pt>
                <c:pt idx="1">
                  <c:v>61.945999999999998</c:v>
                </c:pt>
                <c:pt idx="2">
                  <c:v>45.9017499999999</c:v>
                </c:pt>
                <c:pt idx="3">
                  <c:v>80.858249999999998</c:v>
                </c:pt>
                <c:pt idx="4">
                  <c:v>55.961833333333303</c:v>
                </c:pt>
                <c:pt idx="5">
                  <c:v>101.094833333333</c:v>
                </c:pt>
                <c:pt idx="6">
                  <c:v>26.664999999999999</c:v>
                </c:pt>
                <c:pt idx="7">
                  <c:v>38.894545454545401</c:v>
                </c:pt>
                <c:pt idx="8">
                  <c:v>46.715000000000003</c:v>
                </c:pt>
                <c:pt idx="9">
                  <c:v>46.208636363636302</c:v>
                </c:pt>
                <c:pt idx="10">
                  <c:v>41.856000000000002</c:v>
                </c:pt>
                <c:pt idx="11">
                  <c:v>46.013749999999902</c:v>
                </c:pt>
                <c:pt idx="12">
                  <c:v>34.894374999999997</c:v>
                </c:pt>
                <c:pt idx="13">
                  <c:v>53.312916666666602</c:v>
                </c:pt>
                <c:pt idx="14">
                  <c:v>70.307083333333296</c:v>
                </c:pt>
                <c:pt idx="15">
                  <c:v>64.552916666666604</c:v>
                </c:pt>
                <c:pt idx="16">
                  <c:v>49.776249999999997</c:v>
                </c:pt>
                <c:pt idx="17">
                  <c:v>61.483333333333299</c:v>
                </c:pt>
                <c:pt idx="18">
                  <c:v>56.407083333333297</c:v>
                </c:pt>
                <c:pt idx="19">
                  <c:v>69.813749999999999</c:v>
                </c:pt>
                <c:pt idx="20">
                  <c:v>53.609583333333298</c:v>
                </c:pt>
                <c:pt idx="21">
                  <c:v>53.2916666666666</c:v>
                </c:pt>
                <c:pt idx="22">
                  <c:v>53.844583333333297</c:v>
                </c:pt>
                <c:pt idx="23">
                  <c:v>53.347916666666599</c:v>
                </c:pt>
                <c:pt idx="24">
                  <c:v>55.712166666666597</c:v>
                </c:pt>
                <c:pt idx="25">
                  <c:v>66.450833333333307</c:v>
                </c:pt>
                <c:pt idx="26">
                  <c:v>78.998583333333301</c:v>
                </c:pt>
                <c:pt idx="27">
                  <c:v>159.797333333333</c:v>
                </c:pt>
                <c:pt idx="28">
                  <c:v>108.42100000000001</c:v>
                </c:pt>
                <c:pt idx="29">
                  <c:v>132.91399999999999</c:v>
                </c:pt>
                <c:pt idx="30">
                  <c:v>68.866583333333296</c:v>
                </c:pt>
                <c:pt idx="31">
                  <c:v>50.487499999999997</c:v>
                </c:pt>
                <c:pt idx="32">
                  <c:v>47.181833333333302</c:v>
                </c:pt>
                <c:pt idx="33">
                  <c:v>43.937833333333302</c:v>
                </c:pt>
                <c:pt idx="34">
                  <c:v>50.634124999999997</c:v>
                </c:pt>
                <c:pt idx="35">
                  <c:v>50.1071666666666</c:v>
                </c:pt>
                <c:pt idx="36">
                  <c:v>43.767999999999901</c:v>
                </c:pt>
                <c:pt idx="37">
                  <c:v>72.031833333333296</c:v>
                </c:pt>
                <c:pt idx="38">
                  <c:v>44.526333333333298</c:v>
                </c:pt>
                <c:pt idx="39">
                  <c:v>65.881833333333304</c:v>
                </c:pt>
                <c:pt idx="40">
                  <c:v>47.251666666666601</c:v>
                </c:pt>
                <c:pt idx="41">
                  <c:v>63.338166666666602</c:v>
                </c:pt>
                <c:pt idx="42">
                  <c:v>49.39425</c:v>
                </c:pt>
                <c:pt idx="43">
                  <c:v>77.915249999999901</c:v>
                </c:pt>
                <c:pt idx="44">
                  <c:v>48.651249999999997</c:v>
                </c:pt>
                <c:pt idx="45">
                  <c:v>59.662916666666597</c:v>
                </c:pt>
                <c:pt idx="46">
                  <c:v>44.107909090908997</c:v>
                </c:pt>
                <c:pt idx="47">
                  <c:v>45.838749999999997</c:v>
                </c:pt>
                <c:pt idx="48">
                  <c:v>51.144583333333301</c:v>
                </c:pt>
                <c:pt idx="49">
                  <c:v>73.990499999999997</c:v>
                </c:pt>
                <c:pt idx="50">
                  <c:v>49.5535833333333</c:v>
                </c:pt>
                <c:pt idx="51">
                  <c:v>69.318416666666593</c:v>
                </c:pt>
                <c:pt idx="52">
                  <c:v>59.5356666666666</c:v>
                </c:pt>
                <c:pt idx="53">
                  <c:v>87.515000000000001</c:v>
                </c:pt>
                <c:pt idx="54">
                  <c:v>47.820250000000001</c:v>
                </c:pt>
                <c:pt idx="55">
                  <c:v>70.217833333333303</c:v>
                </c:pt>
                <c:pt idx="56">
                  <c:v>63.731333333333303</c:v>
                </c:pt>
                <c:pt idx="57">
                  <c:v>81.990916666666607</c:v>
                </c:pt>
                <c:pt idx="58">
                  <c:v>60.905833333333298</c:v>
                </c:pt>
                <c:pt idx="59">
                  <c:v>73.409333333333294</c:v>
                </c:pt>
                <c:pt idx="60">
                  <c:v>48.490666666666598</c:v>
                </c:pt>
                <c:pt idx="61">
                  <c:v>92.988999999999905</c:v>
                </c:pt>
                <c:pt idx="62">
                  <c:v>56.500749999999996</c:v>
                </c:pt>
                <c:pt idx="63">
                  <c:v>66.637916666666598</c:v>
                </c:pt>
                <c:pt idx="64">
                  <c:v>41.845666666666602</c:v>
                </c:pt>
                <c:pt idx="65">
                  <c:v>86.525333333333293</c:v>
                </c:pt>
                <c:pt idx="66">
                  <c:v>58.5831666666666</c:v>
                </c:pt>
                <c:pt idx="67">
                  <c:v>60.772916666666603</c:v>
                </c:pt>
                <c:pt idx="68">
                  <c:v>42.946428571428498</c:v>
                </c:pt>
                <c:pt idx="69">
                  <c:v>55.469166666666602</c:v>
                </c:pt>
                <c:pt idx="70">
                  <c:v>48.9171428571428</c:v>
                </c:pt>
                <c:pt idx="71">
                  <c:v>45.340416666666599</c:v>
                </c:pt>
                <c:pt idx="72">
                  <c:v>39.444583333333298</c:v>
                </c:pt>
                <c:pt idx="73">
                  <c:v>43.482500000000002</c:v>
                </c:pt>
                <c:pt idx="74">
                  <c:v>42.508749999999999</c:v>
                </c:pt>
                <c:pt idx="75">
                  <c:v>53.663749999999901</c:v>
                </c:pt>
                <c:pt idx="76">
                  <c:v>66.761250000000004</c:v>
                </c:pt>
                <c:pt idx="77">
                  <c:v>61.345416666666601</c:v>
                </c:pt>
                <c:pt idx="78">
                  <c:v>67.138750000000002</c:v>
                </c:pt>
                <c:pt idx="79">
                  <c:v>76.004583333333301</c:v>
                </c:pt>
                <c:pt idx="80">
                  <c:v>43.415833333333303</c:v>
                </c:pt>
                <c:pt idx="81">
                  <c:v>49.037500000000001</c:v>
                </c:pt>
                <c:pt idx="82">
                  <c:v>37.9716666666666</c:v>
                </c:pt>
                <c:pt idx="83">
                  <c:v>50.853749999999998</c:v>
                </c:pt>
                <c:pt idx="84">
                  <c:v>45.630416666666598</c:v>
                </c:pt>
                <c:pt idx="85">
                  <c:v>44.034999999999997</c:v>
                </c:pt>
                <c:pt idx="86">
                  <c:v>174.000916666666</c:v>
                </c:pt>
                <c:pt idx="87">
                  <c:v>187.01124999999999</c:v>
                </c:pt>
                <c:pt idx="88">
                  <c:v>62.771833333333298</c:v>
                </c:pt>
                <c:pt idx="89">
                  <c:v>63.741250000000001</c:v>
                </c:pt>
                <c:pt idx="90">
                  <c:v>53.0446666666666</c:v>
                </c:pt>
                <c:pt idx="91">
                  <c:v>68.599166666666605</c:v>
                </c:pt>
                <c:pt idx="92">
                  <c:v>49.878666666666597</c:v>
                </c:pt>
                <c:pt idx="93">
                  <c:v>83.341833333333298</c:v>
                </c:pt>
                <c:pt idx="94">
                  <c:v>48.240416666666597</c:v>
                </c:pt>
                <c:pt idx="95">
                  <c:v>40.656666666666602</c:v>
                </c:pt>
                <c:pt idx="96">
                  <c:v>34.2363</c:v>
                </c:pt>
                <c:pt idx="97">
                  <c:v>41.783000000000001</c:v>
                </c:pt>
                <c:pt idx="98">
                  <c:v>38.522624999999998</c:v>
                </c:pt>
                <c:pt idx="99">
                  <c:v>66.541749999999993</c:v>
                </c:pt>
                <c:pt idx="100">
                  <c:v>46.525416666666601</c:v>
                </c:pt>
                <c:pt idx="101">
                  <c:v>153.26474999999999</c:v>
                </c:pt>
                <c:pt idx="102">
                  <c:v>58.492249999999899</c:v>
                </c:pt>
                <c:pt idx="103">
                  <c:v>102.680583333333</c:v>
                </c:pt>
                <c:pt idx="104">
                  <c:v>60.428666666666601</c:v>
                </c:pt>
                <c:pt idx="105">
                  <c:v>44.075749999999999</c:v>
                </c:pt>
                <c:pt idx="106">
                  <c:v>41.518250000000002</c:v>
                </c:pt>
                <c:pt idx="107">
                  <c:v>53.703000000000003</c:v>
                </c:pt>
                <c:pt idx="108">
                  <c:v>48.485166666666601</c:v>
                </c:pt>
                <c:pt idx="109">
                  <c:v>51.238500000000002</c:v>
                </c:pt>
                <c:pt idx="110">
                  <c:v>45.216000000000001</c:v>
                </c:pt>
                <c:pt idx="111">
                  <c:v>80.2231666666666</c:v>
                </c:pt>
                <c:pt idx="112">
                  <c:v>59.268833333333298</c:v>
                </c:pt>
                <c:pt idx="113">
                  <c:v>122.02416666666601</c:v>
                </c:pt>
                <c:pt idx="114">
                  <c:v>52.375166666666601</c:v>
                </c:pt>
                <c:pt idx="115">
                  <c:v>86.003166666666601</c:v>
                </c:pt>
                <c:pt idx="116">
                  <c:v>46.148416666666598</c:v>
                </c:pt>
                <c:pt idx="117">
                  <c:v>80.905249999999995</c:v>
                </c:pt>
                <c:pt idx="118">
                  <c:v>69.394666666666595</c:v>
                </c:pt>
                <c:pt idx="119">
                  <c:v>52.200499999999998</c:v>
                </c:pt>
                <c:pt idx="120">
                  <c:v>51.469666666666598</c:v>
                </c:pt>
                <c:pt idx="121">
                  <c:v>80.457083333333301</c:v>
                </c:pt>
                <c:pt idx="122">
                  <c:v>63.776000000000003</c:v>
                </c:pt>
                <c:pt idx="123">
                  <c:v>79.9641666666666</c:v>
                </c:pt>
                <c:pt idx="124">
                  <c:v>48.149166666666602</c:v>
                </c:pt>
                <c:pt idx="125">
                  <c:v>72.476249999999993</c:v>
                </c:pt>
                <c:pt idx="126">
                  <c:v>50.1383333333333</c:v>
                </c:pt>
                <c:pt idx="127">
                  <c:v>43.467083333333299</c:v>
                </c:pt>
                <c:pt idx="128">
                  <c:v>35.828333333333298</c:v>
                </c:pt>
                <c:pt idx="129">
                  <c:v>44.240833333333299</c:v>
                </c:pt>
                <c:pt idx="130">
                  <c:v>48.47625</c:v>
                </c:pt>
                <c:pt idx="131">
                  <c:v>64.392083333333304</c:v>
                </c:pt>
                <c:pt idx="132">
                  <c:v>57.506666666666597</c:v>
                </c:pt>
                <c:pt idx="133">
                  <c:v>60.60125</c:v>
                </c:pt>
                <c:pt idx="134">
                  <c:v>59.695416666666603</c:v>
                </c:pt>
                <c:pt idx="135">
                  <c:v>63.4149999999999</c:v>
                </c:pt>
                <c:pt idx="136">
                  <c:v>40.586428571428499</c:v>
                </c:pt>
                <c:pt idx="137">
                  <c:v>51.212499999999999</c:v>
                </c:pt>
                <c:pt idx="138">
                  <c:v>32.070454545454503</c:v>
                </c:pt>
                <c:pt idx="139">
                  <c:v>57.2349999999999</c:v>
                </c:pt>
                <c:pt idx="140">
                  <c:v>40.739999999999903</c:v>
                </c:pt>
                <c:pt idx="141">
                  <c:v>46.875833333333297</c:v>
                </c:pt>
                <c:pt idx="142">
                  <c:v>35.6323636363636</c:v>
                </c:pt>
                <c:pt idx="143">
                  <c:v>49.200416666666598</c:v>
                </c:pt>
                <c:pt idx="144">
                  <c:v>50.580750000000002</c:v>
                </c:pt>
                <c:pt idx="145">
                  <c:v>47.971090909090897</c:v>
                </c:pt>
                <c:pt idx="146">
                  <c:v>56.944499999999998</c:v>
                </c:pt>
                <c:pt idx="147">
                  <c:v>55.517916666666601</c:v>
                </c:pt>
                <c:pt idx="148">
                  <c:v>42.779142857142801</c:v>
                </c:pt>
                <c:pt idx="149">
                  <c:v>50.096333333333298</c:v>
                </c:pt>
                <c:pt idx="150">
                  <c:v>56.752999999999901</c:v>
                </c:pt>
                <c:pt idx="151">
                  <c:v>62.233666666666601</c:v>
                </c:pt>
                <c:pt idx="152">
                  <c:v>58.376583333333301</c:v>
                </c:pt>
                <c:pt idx="153">
                  <c:v>76.446166666666599</c:v>
                </c:pt>
                <c:pt idx="154">
                  <c:v>59.417250000000003</c:v>
                </c:pt>
                <c:pt idx="155">
                  <c:v>77.689083333333301</c:v>
                </c:pt>
                <c:pt idx="156">
                  <c:v>60.7068333333333</c:v>
                </c:pt>
                <c:pt idx="157">
                  <c:v>54.075499999999998</c:v>
                </c:pt>
                <c:pt idx="158">
                  <c:v>58.074090909090899</c:v>
                </c:pt>
                <c:pt idx="159">
                  <c:v>58.947666666666599</c:v>
                </c:pt>
                <c:pt idx="160">
                  <c:v>50.550444444444402</c:v>
                </c:pt>
                <c:pt idx="161">
                  <c:v>54.709249999999997</c:v>
                </c:pt>
                <c:pt idx="162">
                  <c:v>44.055250000000001</c:v>
                </c:pt>
                <c:pt idx="163">
                  <c:v>52.375399999999999</c:v>
                </c:pt>
                <c:pt idx="164">
                  <c:v>56.051000000000002</c:v>
                </c:pt>
                <c:pt idx="165">
                  <c:v>49.247363636363602</c:v>
                </c:pt>
                <c:pt idx="166">
                  <c:v>51.720125000000003</c:v>
                </c:pt>
                <c:pt idx="167">
                  <c:v>58.361166666666598</c:v>
                </c:pt>
                <c:pt idx="168">
                  <c:v>39.493714285714198</c:v>
                </c:pt>
                <c:pt idx="169">
                  <c:v>49.298749999999998</c:v>
                </c:pt>
                <c:pt idx="170">
                  <c:v>56.920916666666599</c:v>
                </c:pt>
                <c:pt idx="171">
                  <c:v>47.455500000000001</c:v>
                </c:pt>
                <c:pt idx="172">
                  <c:v>35.969888888888804</c:v>
                </c:pt>
                <c:pt idx="173">
                  <c:v>42.944777777777702</c:v>
                </c:pt>
                <c:pt idx="174">
                  <c:v>36.922249999999998</c:v>
                </c:pt>
                <c:pt idx="175">
                  <c:v>36.546333333333301</c:v>
                </c:pt>
                <c:pt idx="176">
                  <c:v>37.124400000000001</c:v>
                </c:pt>
                <c:pt idx="177">
                  <c:v>42.941666666666599</c:v>
                </c:pt>
                <c:pt idx="178">
                  <c:v>31.945999999999898</c:v>
                </c:pt>
                <c:pt idx="179">
                  <c:v>50.933333333333302</c:v>
                </c:pt>
                <c:pt idx="180">
                  <c:v>53.714300000000001</c:v>
                </c:pt>
                <c:pt idx="181">
                  <c:v>50.493333333333297</c:v>
                </c:pt>
                <c:pt idx="182">
                  <c:v>63.067083333333301</c:v>
                </c:pt>
                <c:pt idx="183">
                  <c:v>78.320583333333303</c:v>
                </c:pt>
                <c:pt idx="184">
                  <c:v>62.180583333333303</c:v>
                </c:pt>
                <c:pt idx="185">
                  <c:v>60.060250000000003</c:v>
                </c:pt>
                <c:pt idx="186">
                  <c:v>45.017499999999998</c:v>
                </c:pt>
                <c:pt idx="187">
                  <c:v>79.766666666666595</c:v>
                </c:pt>
                <c:pt idx="188">
                  <c:v>40.561666666666603</c:v>
                </c:pt>
                <c:pt idx="189">
                  <c:v>47.821818181818102</c:v>
                </c:pt>
                <c:pt idx="190">
                  <c:v>43.174583333333302</c:v>
                </c:pt>
                <c:pt idx="191">
                  <c:v>54.176666666666598</c:v>
                </c:pt>
                <c:pt idx="192">
                  <c:v>49.405416666666603</c:v>
                </c:pt>
                <c:pt idx="193">
                  <c:v>73.729583333333295</c:v>
                </c:pt>
                <c:pt idx="194">
                  <c:v>44.014999999999901</c:v>
                </c:pt>
                <c:pt idx="195">
                  <c:v>51.409583333333302</c:v>
                </c:pt>
                <c:pt idx="196">
                  <c:v>47.154583333333299</c:v>
                </c:pt>
                <c:pt idx="197">
                  <c:v>65.525416666666601</c:v>
                </c:pt>
                <c:pt idx="198">
                  <c:v>61.518333333333302</c:v>
                </c:pt>
                <c:pt idx="199">
                  <c:v>79.883750000000006</c:v>
                </c:pt>
                <c:pt idx="200">
                  <c:v>53.233749999999901</c:v>
                </c:pt>
                <c:pt idx="201">
                  <c:v>88.894999999999996</c:v>
                </c:pt>
                <c:pt idx="202">
                  <c:v>28.648499999999999</c:v>
                </c:pt>
                <c:pt idx="203">
                  <c:v>44.792916666666599</c:v>
                </c:pt>
                <c:pt idx="204">
                  <c:v>47.22625</c:v>
                </c:pt>
                <c:pt idx="205">
                  <c:v>49.3720833333333</c:v>
                </c:pt>
                <c:pt idx="206">
                  <c:v>51.491666666666603</c:v>
                </c:pt>
                <c:pt idx="207">
                  <c:v>53.55</c:v>
                </c:pt>
                <c:pt idx="208">
                  <c:v>52.564166666666601</c:v>
                </c:pt>
                <c:pt idx="209">
                  <c:v>56.3049999999999</c:v>
                </c:pt>
                <c:pt idx="210">
                  <c:v>50.992916666666602</c:v>
                </c:pt>
                <c:pt idx="211">
                  <c:v>54.992916666666602</c:v>
                </c:pt>
                <c:pt idx="212">
                  <c:v>50.9091666666666</c:v>
                </c:pt>
                <c:pt idx="213">
                  <c:v>50.233333333333299</c:v>
                </c:pt>
                <c:pt idx="214">
                  <c:v>45.06</c:v>
                </c:pt>
                <c:pt idx="215">
                  <c:v>48.699583333333301</c:v>
                </c:pt>
                <c:pt idx="216">
                  <c:v>48.758333333333297</c:v>
                </c:pt>
                <c:pt idx="217">
                  <c:v>48.168333333333301</c:v>
                </c:pt>
                <c:pt idx="218">
                  <c:v>50.261666666666599</c:v>
                </c:pt>
                <c:pt idx="219">
                  <c:v>47.798333333333296</c:v>
                </c:pt>
                <c:pt idx="220">
                  <c:v>49.244166666666601</c:v>
                </c:pt>
                <c:pt idx="221">
                  <c:v>50.734583333333298</c:v>
                </c:pt>
                <c:pt idx="222">
                  <c:v>53.69</c:v>
                </c:pt>
                <c:pt idx="223">
                  <c:v>53.271666666666597</c:v>
                </c:pt>
                <c:pt idx="224">
                  <c:v>49.4508333333333</c:v>
                </c:pt>
                <c:pt idx="225">
                  <c:v>52.059166666666599</c:v>
                </c:pt>
                <c:pt idx="226">
                  <c:v>37.89</c:v>
                </c:pt>
                <c:pt idx="227">
                  <c:v>45.816666666666599</c:v>
                </c:pt>
                <c:pt idx="228">
                  <c:v>36.757083333333298</c:v>
                </c:pt>
                <c:pt idx="229">
                  <c:v>44.214583333333302</c:v>
                </c:pt>
                <c:pt idx="230">
                  <c:v>49.384583333333303</c:v>
                </c:pt>
                <c:pt idx="231">
                  <c:v>48.080416666666601</c:v>
                </c:pt>
                <c:pt idx="232">
                  <c:v>52.469583333333297</c:v>
                </c:pt>
                <c:pt idx="233">
                  <c:v>53.402916666666599</c:v>
                </c:pt>
                <c:pt idx="234">
                  <c:v>39.446249999999999</c:v>
                </c:pt>
                <c:pt idx="235">
                  <c:v>47.963333333333303</c:v>
                </c:pt>
                <c:pt idx="236">
                  <c:v>42.502222222222201</c:v>
                </c:pt>
                <c:pt idx="237">
                  <c:v>44.941666666666599</c:v>
                </c:pt>
                <c:pt idx="238">
                  <c:v>45.204285714285703</c:v>
                </c:pt>
                <c:pt idx="239">
                  <c:v>48.322083333333303</c:v>
                </c:pt>
                <c:pt idx="240">
                  <c:v>44.181666666666601</c:v>
                </c:pt>
                <c:pt idx="241">
                  <c:v>79.288727272727201</c:v>
                </c:pt>
                <c:pt idx="242">
                  <c:v>51.941249999999997</c:v>
                </c:pt>
                <c:pt idx="243">
                  <c:v>49.0996666666666</c:v>
                </c:pt>
                <c:pt idx="244">
                  <c:v>66.743333333333297</c:v>
                </c:pt>
                <c:pt idx="245">
                  <c:v>59.953249999999997</c:v>
                </c:pt>
                <c:pt idx="246">
                  <c:v>48.052500000000002</c:v>
                </c:pt>
                <c:pt idx="247">
                  <c:v>43.413333333333298</c:v>
                </c:pt>
                <c:pt idx="248">
                  <c:v>41.137499999999903</c:v>
                </c:pt>
                <c:pt idx="249">
                  <c:v>54.3541666666666</c:v>
                </c:pt>
                <c:pt idx="250">
                  <c:v>50.5133333333333</c:v>
                </c:pt>
                <c:pt idx="251">
                  <c:v>59.321666666666601</c:v>
                </c:pt>
                <c:pt idx="252">
                  <c:v>70.624166666666596</c:v>
                </c:pt>
                <c:pt idx="253">
                  <c:v>75.650833333333296</c:v>
                </c:pt>
                <c:pt idx="254">
                  <c:v>48.5474999999999</c:v>
                </c:pt>
                <c:pt idx="255">
                  <c:v>45.350833333333298</c:v>
                </c:pt>
                <c:pt idx="256">
                  <c:v>47.290833333333303</c:v>
                </c:pt>
                <c:pt idx="257">
                  <c:v>60.935416666666598</c:v>
                </c:pt>
                <c:pt idx="258">
                  <c:v>60.887916666666598</c:v>
                </c:pt>
                <c:pt idx="259">
                  <c:v>73.694583333333298</c:v>
                </c:pt>
                <c:pt idx="260">
                  <c:v>57.995833333333302</c:v>
                </c:pt>
                <c:pt idx="261">
                  <c:v>49.681249999999999</c:v>
                </c:pt>
                <c:pt idx="262">
                  <c:v>28.802777777777699</c:v>
                </c:pt>
                <c:pt idx="263">
                  <c:v>57.887916666666598</c:v>
                </c:pt>
                <c:pt idx="264">
                  <c:v>34.658124999999998</c:v>
                </c:pt>
                <c:pt idx="265">
                  <c:v>42.6458333333333</c:v>
                </c:pt>
                <c:pt idx="266">
                  <c:v>38.750833333333297</c:v>
                </c:pt>
                <c:pt idx="267">
                  <c:v>44.832083333333301</c:v>
                </c:pt>
                <c:pt idx="268">
                  <c:v>37.403888888888801</c:v>
                </c:pt>
                <c:pt idx="269">
                  <c:v>46.276249999999997</c:v>
                </c:pt>
                <c:pt idx="270">
                  <c:v>37.748750000000001</c:v>
                </c:pt>
                <c:pt idx="271">
                  <c:v>46.262083333333301</c:v>
                </c:pt>
                <c:pt idx="272">
                  <c:v>39.879090909090898</c:v>
                </c:pt>
                <c:pt idx="273">
                  <c:v>47.372916666666598</c:v>
                </c:pt>
                <c:pt idx="274">
                  <c:v>40.558181818181801</c:v>
                </c:pt>
                <c:pt idx="275">
                  <c:v>53.550416666666599</c:v>
                </c:pt>
                <c:pt idx="276">
                  <c:v>47.153750000000002</c:v>
                </c:pt>
                <c:pt idx="277">
                  <c:v>54.608333333333299</c:v>
                </c:pt>
                <c:pt idx="278">
                  <c:v>50.127083333333303</c:v>
                </c:pt>
                <c:pt idx="279">
                  <c:v>49.530833333333298</c:v>
                </c:pt>
                <c:pt idx="280">
                  <c:v>38.462499999999999</c:v>
                </c:pt>
                <c:pt idx="281">
                  <c:v>47.275416666666601</c:v>
                </c:pt>
                <c:pt idx="282">
                  <c:v>45.832500000000003</c:v>
                </c:pt>
                <c:pt idx="283">
                  <c:v>50.742916666666602</c:v>
                </c:pt>
                <c:pt idx="284">
                  <c:v>46.262499999999903</c:v>
                </c:pt>
                <c:pt idx="285">
                  <c:v>49.195</c:v>
                </c:pt>
                <c:pt idx="286">
                  <c:v>37.257083333333298</c:v>
                </c:pt>
                <c:pt idx="287">
                  <c:v>43.033333333333303</c:v>
                </c:pt>
                <c:pt idx="288">
                  <c:v>39.896428571428501</c:v>
                </c:pt>
                <c:pt idx="289">
                  <c:v>53.087499999999999</c:v>
                </c:pt>
                <c:pt idx="290">
                  <c:v>44.002499999999998</c:v>
                </c:pt>
                <c:pt idx="291">
                  <c:v>50.586666666666602</c:v>
                </c:pt>
                <c:pt idx="292">
                  <c:v>46.027083333333302</c:v>
                </c:pt>
                <c:pt idx="293">
                  <c:v>51.392916666666601</c:v>
                </c:pt>
                <c:pt idx="294">
                  <c:v>46.5908333333333</c:v>
                </c:pt>
                <c:pt idx="295">
                  <c:v>54.303750000000001</c:v>
                </c:pt>
                <c:pt idx="296">
                  <c:v>45.068750000000001</c:v>
                </c:pt>
                <c:pt idx="297">
                  <c:v>42.706249999999997</c:v>
                </c:pt>
                <c:pt idx="298">
                  <c:v>35.205555555555499</c:v>
                </c:pt>
                <c:pt idx="299">
                  <c:v>49.220833333333303</c:v>
                </c:pt>
                <c:pt idx="300">
                  <c:v>42.534374999999997</c:v>
                </c:pt>
                <c:pt idx="301">
                  <c:v>49.414090909090902</c:v>
                </c:pt>
                <c:pt idx="302">
                  <c:v>53.580699999999901</c:v>
                </c:pt>
                <c:pt idx="303">
                  <c:v>84.922083333333305</c:v>
                </c:pt>
                <c:pt idx="304">
                  <c:v>39.346999999999902</c:v>
                </c:pt>
                <c:pt idx="305">
                  <c:v>43.315916666666602</c:v>
                </c:pt>
                <c:pt idx="306">
                  <c:v>47.9022222222222</c:v>
                </c:pt>
                <c:pt idx="307">
                  <c:v>54.980166666666598</c:v>
                </c:pt>
                <c:pt idx="308">
                  <c:v>35.089999999999897</c:v>
                </c:pt>
                <c:pt idx="309">
                  <c:v>41.228333333333303</c:v>
                </c:pt>
                <c:pt idx="310">
                  <c:v>48.412916666666597</c:v>
                </c:pt>
                <c:pt idx="311">
                  <c:v>49.219999999999899</c:v>
                </c:pt>
                <c:pt idx="312">
                  <c:v>51.047083333333298</c:v>
                </c:pt>
                <c:pt idx="313">
                  <c:v>53.327916666666603</c:v>
                </c:pt>
                <c:pt idx="314">
                  <c:v>46.842500000000001</c:v>
                </c:pt>
                <c:pt idx="315">
                  <c:v>56.6724999999999</c:v>
                </c:pt>
                <c:pt idx="316">
                  <c:v>42.86</c:v>
                </c:pt>
                <c:pt idx="317">
                  <c:v>53.180833333333297</c:v>
                </c:pt>
                <c:pt idx="318">
                  <c:v>40.827083333333299</c:v>
                </c:pt>
                <c:pt idx="319">
                  <c:v>51.916249999999998</c:v>
                </c:pt>
                <c:pt idx="320">
                  <c:v>58.307499999999997</c:v>
                </c:pt>
                <c:pt idx="321">
                  <c:v>79.133749999999907</c:v>
                </c:pt>
                <c:pt idx="322">
                  <c:v>52.497499999999903</c:v>
                </c:pt>
                <c:pt idx="323">
                  <c:v>47.962916666666601</c:v>
                </c:pt>
                <c:pt idx="324">
                  <c:v>62.541249999999899</c:v>
                </c:pt>
                <c:pt idx="325">
                  <c:v>79.1875</c:v>
                </c:pt>
                <c:pt idx="326">
                  <c:v>38.7470833333333</c:v>
                </c:pt>
                <c:pt idx="327">
                  <c:v>49.417083333333302</c:v>
                </c:pt>
                <c:pt idx="328">
                  <c:v>41.010833333333302</c:v>
                </c:pt>
                <c:pt idx="329">
                  <c:v>48.966249999999903</c:v>
                </c:pt>
                <c:pt idx="330">
                  <c:v>46.856666666666598</c:v>
                </c:pt>
                <c:pt idx="331">
                  <c:v>60.067499999999903</c:v>
                </c:pt>
                <c:pt idx="332">
                  <c:v>46.485833333333296</c:v>
                </c:pt>
                <c:pt idx="333">
                  <c:v>63.379999999999903</c:v>
                </c:pt>
                <c:pt idx="334">
                  <c:v>56.775833333333303</c:v>
                </c:pt>
                <c:pt idx="335">
                  <c:v>71.761666666666599</c:v>
                </c:pt>
                <c:pt idx="336">
                  <c:v>57.215416666666599</c:v>
                </c:pt>
                <c:pt idx="337">
                  <c:v>72.071666666666601</c:v>
                </c:pt>
                <c:pt idx="338">
                  <c:v>55.789166666666603</c:v>
                </c:pt>
                <c:pt idx="339">
                  <c:v>57.0787499999999</c:v>
                </c:pt>
                <c:pt idx="340">
                  <c:v>52.03875</c:v>
                </c:pt>
                <c:pt idx="341">
                  <c:v>57.935000000000002</c:v>
                </c:pt>
                <c:pt idx="342">
                  <c:v>38.531111111111102</c:v>
                </c:pt>
                <c:pt idx="343">
                  <c:v>51.300416666666599</c:v>
                </c:pt>
                <c:pt idx="344">
                  <c:v>35.748125000000002</c:v>
                </c:pt>
                <c:pt idx="345">
                  <c:v>43.7841666666666</c:v>
                </c:pt>
                <c:pt idx="346">
                  <c:v>32.951000000000001</c:v>
                </c:pt>
                <c:pt idx="347">
                  <c:v>45.659583333333302</c:v>
                </c:pt>
                <c:pt idx="348">
                  <c:v>42.175909090909002</c:v>
                </c:pt>
                <c:pt idx="349">
                  <c:v>45.818750000000001</c:v>
                </c:pt>
                <c:pt idx="350">
                  <c:v>45.181249999999999</c:v>
                </c:pt>
                <c:pt idx="351">
                  <c:v>59.650833333333303</c:v>
                </c:pt>
                <c:pt idx="352">
                  <c:v>53.089999999999897</c:v>
                </c:pt>
                <c:pt idx="353">
                  <c:v>59.624166666666603</c:v>
                </c:pt>
                <c:pt idx="354">
                  <c:v>52.540833333333303</c:v>
                </c:pt>
                <c:pt idx="355">
                  <c:v>52.706666666666599</c:v>
                </c:pt>
                <c:pt idx="356">
                  <c:v>50.466250000000002</c:v>
                </c:pt>
                <c:pt idx="357">
                  <c:v>57.713333333333303</c:v>
                </c:pt>
                <c:pt idx="358">
                  <c:v>33.4791666666666</c:v>
                </c:pt>
                <c:pt idx="359">
                  <c:v>48.625</c:v>
                </c:pt>
                <c:pt idx="360">
                  <c:v>34.729374999999997</c:v>
                </c:pt>
                <c:pt idx="361">
                  <c:v>54.031249999999901</c:v>
                </c:pt>
                <c:pt idx="362">
                  <c:v>80.355500000000006</c:v>
                </c:pt>
                <c:pt idx="363">
                  <c:v>197.62691666666601</c:v>
                </c:pt>
                <c:pt idx="364">
                  <c:v>38.401499999999999</c:v>
                </c:pt>
                <c:pt idx="365">
                  <c:v>43.864916666666602</c:v>
                </c:pt>
                <c:pt idx="366">
                  <c:v>44.829500000000003</c:v>
                </c:pt>
                <c:pt idx="367">
                  <c:v>61.380749999999999</c:v>
                </c:pt>
                <c:pt idx="368">
                  <c:v>26.107499999999899</c:v>
                </c:pt>
                <c:pt idx="369">
                  <c:v>45.783333333333303</c:v>
                </c:pt>
                <c:pt idx="370">
                  <c:v>51.353749999999998</c:v>
                </c:pt>
                <c:pt idx="371">
                  <c:v>42.387</c:v>
                </c:pt>
                <c:pt idx="372">
                  <c:v>52.655000000000001</c:v>
                </c:pt>
                <c:pt idx="373">
                  <c:v>53.036666666666598</c:v>
                </c:pt>
                <c:pt idx="374">
                  <c:v>36.664583333333297</c:v>
                </c:pt>
                <c:pt idx="375">
                  <c:v>70.017499999999998</c:v>
                </c:pt>
                <c:pt idx="376">
                  <c:v>45.737083333333302</c:v>
                </c:pt>
                <c:pt idx="377">
                  <c:v>47.952916666666603</c:v>
                </c:pt>
                <c:pt idx="378">
                  <c:v>48.643333333333302</c:v>
                </c:pt>
                <c:pt idx="379">
                  <c:v>53.9433333333333</c:v>
                </c:pt>
                <c:pt idx="380">
                  <c:v>78.154166666666598</c:v>
                </c:pt>
                <c:pt idx="381">
                  <c:v>72.477916666666601</c:v>
                </c:pt>
                <c:pt idx="382">
                  <c:v>43.243333333333297</c:v>
                </c:pt>
                <c:pt idx="383">
                  <c:v>67.462083333333297</c:v>
                </c:pt>
                <c:pt idx="384">
                  <c:v>50.933333333333302</c:v>
                </c:pt>
                <c:pt idx="385">
                  <c:v>50.860833333333296</c:v>
                </c:pt>
                <c:pt idx="386">
                  <c:v>46.814583333333303</c:v>
                </c:pt>
                <c:pt idx="387">
                  <c:v>65.967083333333306</c:v>
                </c:pt>
                <c:pt idx="388">
                  <c:v>52.462499999999999</c:v>
                </c:pt>
                <c:pt idx="389">
                  <c:v>67.153750000000002</c:v>
                </c:pt>
                <c:pt idx="390">
                  <c:v>57.936250000000001</c:v>
                </c:pt>
                <c:pt idx="391">
                  <c:v>59.931666666666601</c:v>
                </c:pt>
                <c:pt idx="392">
                  <c:v>60.722499999999997</c:v>
                </c:pt>
                <c:pt idx="393">
                  <c:v>59.856250000000003</c:v>
                </c:pt>
                <c:pt idx="394">
                  <c:v>51.819999999999901</c:v>
                </c:pt>
                <c:pt idx="395">
                  <c:v>76.141666666666595</c:v>
                </c:pt>
                <c:pt idx="396">
                  <c:v>66.974999999999994</c:v>
                </c:pt>
                <c:pt idx="397">
                  <c:v>82.171666666666596</c:v>
                </c:pt>
                <c:pt idx="398">
                  <c:v>50.0162499999999</c:v>
                </c:pt>
                <c:pt idx="399">
                  <c:v>64.713333333333296</c:v>
                </c:pt>
                <c:pt idx="400">
                  <c:v>44.022500000000001</c:v>
                </c:pt>
                <c:pt idx="401">
                  <c:v>54.5445833333333</c:v>
                </c:pt>
                <c:pt idx="402">
                  <c:v>44.419166666666598</c:v>
                </c:pt>
                <c:pt idx="403">
                  <c:v>74.711666666666602</c:v>
                </c:pt>
                <c:pt idx="404">
                  <c:v>43.5283333333333</c:v>
                </c:pt>
                <c:pt idx="405">
                  <c:v>58.199583333333301</c:v>
                </c:pt>
                <c:pt idx="406">
                  <c:v>38.403888888888801</c:v>
                </c:pt>
                <c:pt idx="407">
                  <c:v>48.528750000000002</c:v>
                </c:pt>
                <c:pt idx="408">
                  <c:v>45.454583333333296</c:v>
                </c:pt>
                <c:pt idx="409">
                  <c:v>65.091249999999903</c:v>
                </c:pt>
                <c:pt idx="410">
                  <c:v>53.253749999999997</c:v>
                </c:pt>
                <c:pt idx="411">
                  <c:v>62.634999999999899</c:v>
                </c:pt>
                <c:pt idx="412">
                  <c:v>43.797916666666602</c:v>
                </c:pt>
                <c:pt idx="413">
                  <c:v>74.790416666666601</c:v>
                </c:pt>
                <c:pt idx="414">
                  <c:v>54.195</c:v>
                </c:pt>
                <c:pt idx="415">
                  <c:v>81.428749999999994</c:v>
                </c:pt>
                <c:pt idx="416">
                  <c:v>61.591666666666598</c:v>
                </c:pt>
                <c:pt idx="417">
                  <c:v>84.004999999999995</c:v>
                </c:pt>
                <c:pt idx="418">
                  <c:v>73.071250000000006</c:v>
                </c:pt>
                <c:pt idx="419">
                  <c:v>89.251666666666594</c:v>
                </c:pt>
                <c:pt idx="420">
                  <c:v>70.024583333333297</c:v>
                </c:pt>
                <c:pt idx="421">
                  <c:v>72.64</c:v>
                </c:pt>
                <c:pt idx="422">
                  <c:v>63.719166666666602</c:v>
                </c:pt>
                <c:pt idx="423">
                  <c:v>76.680416666666602</c:v>
                </c:pt>
                <c:pt idx="424">
                  <c:v>97.3719999999999</c:v>
                </c:pt>
                <c:pt idx="425">
                  <c:v>87.475083333333302</c:v>
                </c:pt>
                <c:pt idx="426">
                  <c:v>42.447888888888798</c:v>
                </c:pt>
                <c:pt idx="427">
                  <c:v>54.379166666666599</c:v>
                </c:pt>
                <c:pt idx="428">
                  <c:v>47.226333333333301</c:v>
                </c:pt>
                <c:pt idx="429">
                  <c:v>65.741166666666601</c:v>
                </c:pt>
                <c:pt idx="430">
                  <c:v>43.6204166666666</c:v>
                </c:pt>
                <c:pt idx="431">
                  <c:v>75.9479166666666</c:v>
                </c:pt>
                <c:pt idx="432">
                  <c:v>45.174999999999997</c:v>
                </c:pt>
                <c:pt idx="433">
                  <c:v>49.103333333333303</c:v>
                </c:pt>
                <c:pt idx="434">
                  <c:v>48.378749999999997</c:v>
                </c:pt>
                <c:pt idx="435">
                  <c:v>49.6458333333333</c:v>
                </c:pt>
                <c:pt idx="436">
                  <c:v>52.8779166666666</c:v>
                </c:pt>
                <c:pt idx="437">
                  <c:v>98.386250000000004</c:v>
                </c:pt>
                <c:pt idx="438">
                  <c:v>59.590416666666599</c:v>
                </c:pt>
                <c:pt idx="439">
                  <c:v>72.096666666666593</c:v>
                </c:pt>
                <c:pt idx="440">
                  <c:v>47.9270833333333</c:v>
                </c:pt>
                <c:pt idx="441">
                  <c:v>57.243333333333297</c:v>
                </c:pt>
                <c:pt idx="442">
                  <c:v>63.758333333333297</c:v>
                </c:pt>
                <c:pt idx="443">
                  <c:v>69.530833333333305</c:v>
                </c:pt>
                <c:pt idx="444">
                  <c:v>55.008749999999999</c:v>
                </c:pt>
                <c:pt idx="445">
                  <c:v>67.959583333333299</c:v>
                </c:pt>
                <c:pt idx="446">
                  <c:v>58.454999999999899</c:v>
                </c:pt>
                <c:pt idx="447">
                  <c:v>59.5133333333333</c:v>
                </c:pt>
                <c:pt idx="448">
                  <c:v>62.106250000000003</c:v>
                </c:pt>
                <c:pt idx="449">
                  <c:v>75.083749999999995</c:v>
                </c:pt>
                <c:pt idx="450">
                  <c:v>72.067499999999995</c:v>
                </c:pt>
                <c:pt idx="451">
                  <c:v>69.167083333333295</c:v>
                </c:pt>
                <c:pt idx="452">
                  <c:v>47.772083333333299</c:v>
                </c:pt>
                <c:pt idx="453">
                  <c:v>57.986249999999899</c:v>
                </c:pt>
                <c:pt idx="454">
                  <c:v>53.971249999999998</c:v>
                </c:pt>
                <c:pt idx="455">
                  <c:v>66.100833333333298</c:v>
                </c:pt>
                <c:pt idx="456">
                  <c:v>48.206249999999997</c:v>
                </c:pt>
                <c:pt idx="457">
                  <c:v>63.657499999999999</c:v>
                </c:pt>
                <c:pt idx="458">
                  <c:v>46.99</c:v>
                </c:pt>
                <c:pt idx="459">
                  <c:v>61.338333333333303</c:v>
                </c:pt>
                <c:pt idx="460">
                  <c:v>40.4195833333333</c:v>
                </c:pt>
                <c:pt idx="461">
                  <c:v>54.921666666666603</c:v>
                </c:pt>
                <c:pt idx="462">
                  <c:v>55.743749999999899</c:v>
                </c:pt>
                <c:pt idx="463">
                  <c:v>64.784166666666593</c:v>
                </c:pt>
                <c:pt idx="464">
                  <c:v>39.407916666666601</c:v>
                </c:pt>
                <c:pt idx="465">
                  <c:v>45.298333333333296</c:v>
                </c:pt>
                <c:pt idx="466">
                  <c:v>42.202727272727202</c:v>
                </c:pt>
                <c:pt idx="467">
                  <c:v>56.2558333333333</c:v>
                </c:pt>
                <c:pt idx="468">
                  <c:v>44.347499999999997</c:v>
                </c:pt>
                <c:pt idx="469">
                  <c:v>60.957083333333301</c:v>
                </c:pt>
                <c:pt idx="470">
                  <c:v>46.731666666666598</c:v>
                </c:pt>
                <c:pt idx="471">
                  <c:v>56.807083333333303</c:v>
                </c:pt>
                <c:pt idx="472">
                  <c:v>41.453333333333298</c:v>
                </c:pt>
                <c:pt idx="473">
                  <c:v>56.362916666666599</c:v>
                </c:pt>
                <c:pt idx="474">
                  <c:v>44.294999999999902</c:v>
                </c:pt>
                <c:pt idx="475">
                  <c:v>56.652083333333302</c:v>
                </c:pt>
                <c:pt idx="476">
                  <c:v>54.389583333333299</c:v>
                </c:pt>
                <c:pt idx="477">
                  <c:v>79.165416666666601</c:v>
                </c:pt>
                <c:pt idx="478">
                  <c:v>54.53875</c:v>
                </c:pt>
                <c:pt idx="479">
                  <c:v>56.990833333333299</c:v>
                </c:pt>
                <c:pt idx="480">
                  <c:v>46.333750000000002</c:v>
                </c:pt>
                <c:pt idx="481">
                  <c:v>59.141666666666602</c:v>
                </c:pt>
                <c:pt idx="482">
                  <c:v>39.871666666666599</c:v>
                </c:pt>
                <c:pt idx="483">
                  <c:v>42.424166666666601</c:v>
                </c:pt>
                <c:pt idx="484">
                  <c:v>31.869166666666601</c:v>
                </c:pt>
                <c:pt idx="485">
                  <c:v>51.942083333333301</c:v>
                </c:pt>
                <c:pt idx="486">
                  <c:v>71.976583333333295</c:v>
                </c:pt>
                <c:pt idx="487">
                  <c:v>55.570500000000003</c:v>
                </c:pt>
                <c:pt idx="488">
                  <c:v>35.178818181818102</c:v>
                </c:pt>
                <c:pt idx="489">
                  <c:v>82.808583333333303</c:v>
                </c:pt>
                <c:pt idx="490">
                  <c:v>44.022727272727202</c:v>
                </c:pt>
                <c:pt idx="491">
                  <c:v>80.227000000000004</c:v>
                </c:pt>
                <c:pt idx="492">
                  <c:v>55.7558333333333</c:v>
                </c:pt>
                <c:pt idx="493">
                  <c:v>62.750833333333297</c:v>
                </c:pt>
                <c:pt idx="494">
                  <c:v>33.043333333333301</c:v>
                </c:pt>
                <c:pt idx="495">
                  <c:v>37.844583333333297</c:v>
                </c:pt>
                <c:pt idx="496">
                  <c:v>47.879999999999903</c:v>
                </c:pt>
                <c:pt idx="497">
                  <c:v>50.42</c:v>
                </c:pt>
                <c:pt idx="498">
                  <c:v>47.507083333333298</c:v>
                </c:pt>
                <c:pt idx="499">
                  <c:v>74.433333333333294</c:v>
                </c:pt>
                <c:pt idx="500">
                  <c:v>72.467083333333306</c:v>
                </c:pt>
                <c:pt idx="501">
                  <c:v>77.196250000000006</c:v>
                </c:pt>
                <c:pt idx="502">
                  <c:v>52.41</c:v>
                </c:pt>
                <c:pt idx="503">
                  <c:v>73.879999999999896</c:v>
                </c:pt>
                <c:pt idx="504">
                  <c:v>62.469166666666602</c:v>
                </c:pt>
                <c:pt idx="505">
                  <c:v>70.363333333333301</c:v>
                </c:pt>
                <c:pt idx="506">
                  <c:v>48.371249999999897</c:v>
                </c:pt>
                <c:pt idx="507">
                  <c:v>88.029583333333306</c:v>
                </c:pt>
                <c:pt idx="508">
                  <c:v>51.335833333333298</c:v>
                </c:pt>
                <c:pt idx="509">
                  <c:v>65.329583333333304</c:v>
                </c:pt>
                <c:pt idx="510">
                  <c:v>53.769999999999897</c:v>
                </c:pt>
                <c:pt idx="511">
                  <c:v>63.956999999999901</c:v>
                </c:pt>
                <c:pt idx="512">
                  <c:v>51.338749999999997</c:v>
                </c:pt>
                <c:pt idx="513">
                  <c:v>54.9345833333333</c:v>
                </c:pt>
                <c:pt idx="514">
                  <c:v>34.522500000000001</c:v>
                </c:pt>
                <c:pt idx="515">
                  <c:v>54.936250000000001</c:v>
                </c:pt>
                <c:pt idx="516">
                  <c:v>51.0729166666666</c:v>
                </c:pt>
                <c:pt idx="517">
                  <c:v>52.2945833333333</c:v>
                </c:pt>
                <c:pt idx="518">
                  <c:v>44.726666666666603</c:v>
                </c:pt>
                <c:pt idx="519">
                  <c:v>77.517499999999998</c:v>
                </c:pt>
                <c:pt idx="520">
                  <c:v>49.554583333333298</c:v>
                </c:pt>
                <c:pt idx="521">
                  <c:v>52.442916666666598</c:v>
                </c:pt>
                <c:pt idx="522">
                  <c:v>49.8287499999999</c:v>
                </c:pt>
                <c:pt idx="523">
                  <c:v>67.549583333333302</c:v>
                </c:pt>
                <c:pt idx="524">
                  <c:v>48.207500000000003</c:v>
                </c:pt>
                <c:pt idx="525">
                  <c:v>46.808749999999897</c:v>
                </c:pt>
                <c:pt idx="526">
                  <c:v>45.873750000000001</c:v>
                </c:pt>
                <c:pt idx="527">
                  <c:v>47.7245833333333</c:v>
                </c:pt>
                <c:pt idx="528">
                  <c:v>28.845999999999901</c:v>
                </c:pt>
                <c:pt idx="529">
                  <c:v>60.244583333333303</c:v>
                </c:pt>
                <c:pt idx="530">
                  <c:v>36.316249999999997</c:v>
                </c:pt>
                <c:pt idx="531">
                  <c:v>44.537499999999902</c:v>
                </c:pt>
                <c:pt idx="532">
                  <c:v>34.553333333333299</c:v>
                </c:pt>
                <c:pt idx="533">
                  <c:v>53.402499999999897</c:v>
                </c:pt>
                <c:pt idx="534">
                  <c:v>50.355833333333301</c:v>
                </c:pt>
                <c:pt idx="535">
                  <c:v>59.463749999999997</c:v>
                </c:pt>
                <c:pt idx="536">
                  <c:v>50.248333333333299</c:v>
                </c:pt>
                <c:pt idx="537">
                  <c:v>52.935416666666598</c:v>
                </c:pt>
                <c:pt idx="538">
                  <c:v>61.705833333333302</c:v>
                </c:pt>
                <c:pt idx="539">
                  <c:v>63.655416666666603</c:v>
                </c:pt>
                <c:pt idx="540">
                  <c:v>55.837083333333297</c:v>
                </c:pt>
                <c:pt idx="541">
                  <c:v>51.783333333333303</c:v>
                </c:pt>
                <c:pt idx="542">
                  <c:v>51.994999999999997</c:v>
                </c:pt>
                <c:pt idx="543">
                  <c:v>60.637499999999903</c:v>
                </c:pt>
                <c:pt idx="544">
                  <c:v>44.738750000000003</c:v>
                </c:pt>
                <c:pt idx="545">
                  <c:v>59.0162499999999</c:v>
                </c:pt>
                <c:pt idx="546">
                  <c:v>41.709600000000002</c:v>
                </c:pt>
                <c:pt idx="547">
                  <c:v>56.280833333333298</c:v>
                </c:pt>
                <c:pt idx="548">
                  <c:v>35.242249999999999</c:v>
                </c:pt>
                <c:pt idx="549">
                  <c:v>73.400666666666595</c:v>
                </c:pt>
                <c:pt idx="550">
                  <c:v>64.428083333333305</c:v>
                </c:pt>
                <c:pt idx="551">
                  <c:v>75.952249999999907</c:v>
                </c:pt>
                <c:pt idx="552">
                  <c:v>53.532083333333297</c:v>
                </c:pt>
                <c:pt idx="553">
                  <c:v>70.233333333333306</c:v>
                </c:pt>
                <c:pt idx="554">
                  <c:v>43.792499999999997</c:v>
                </c:pt>
                <c:pt idx="555">
                  <c:v>43.967916666666603</c:v>
                </c:pt>
                <c:pt idx="556">
                  <c:v>51.145000000000003</c:v>
                </c:pt>
                <c:pt idx="557">
                  <c:v>44.225833333333298</c:v>
                </c:pt>
                <c:pt idx="558">
                  <c:v>62.532499999999999</c:v>
                </c:pt>
                <c:pt idx="559">
                  <c:v>83.460833333333298</c:v>
                </c:pt>
                <c:pt idx="560">
                  <c:v>58.622916666666598</c:v>
                </c:pt>
                <c:pt idx="561">
                  <c:v>66.830833333333302</c:v>
                </c:pt>
                <c:pt idx="562">
                  <c:v>53.835833333333298</c:v>
                </c:pt>
                <c:pt idx="563">
                  <c:v>68.947500000000005</c:v>
                </c:pt>
                <c:pt idx="564">
                  <c:v>60.918333333333301</c:v>
                </c:pt>
                <c:pt idx="565">
                  <c:v>65.825000000000003</c:v>
                </c:pt>
                <c:pt idx="566">
                  <c:v>45.246666666666599</c:v>
                </c:pt>
                <c:pt idx="567">
                  <c:v>93.789166666666603</c:v>
                </c:pt>
                <c:pt idx="568">
                  <c:v>45.956666666666599</c:v>
                </c:pt>
                <c:pt idx="569">
                  <c:v>71.999166666666596</c:v>
                </c:pt>
                <c:pt idx="570">
                  <c:v>37.198749999999997</c:v>
                </c:pt>
                <c:pt idx="571">
                  <c:v>52.446666666666601</c:v>
                </c:pt>
                <c:pt idx="572">
                  <c:v>42.499166666666603</c:v>
                </c:pt>
                <c:pt idx="573">
                  <c:v>63.807499999999997</c:v>
                </c:pt>
                <c:pt idx="574">
                  <c:v>54.576666666666597</c:v>
                </c:pt>
                <c:pt idx="575">
                  <c:v>55.982500000000002</c:v>
                </c:pt>
                <c:pt idx="576">
                  <c:v>44.299166666666601</c:v>
                </c:pt>
                <c:pt idx="577">
                  <c:v>59.989166666666598</c:v>
                </c:pt>
                <c:pt idx="578">
                  <c:v>51.032916666666601</c:v>
                </c:pt>
                <c:pt idx="579">
                  <c:v>64.219166666666595</c:v>
                </c:pt>
                <c:pt idx="580">
                  <c:v>71.835833333333298</c:v>
                </c:pt>
                <c:pt idx="581">
                  <c:v>76.037499999999994</c:v>
                </c:pt>
                <c:pt idx="582">
                  <c:v>53.73</c:v>
                </c:pt>
                <c:pt idx="583">
                  <c:v>76.707916666666605</c:v>
                </c:pt>
                <c:pt idx="584">
                  <c:v>49.93</c:v>
                </c:pt>
                <c:pt idx="585">
                  <c:v>56.155833333333298</c:v>
                </c:pt>
                <c:pt idx="586">
                  <c:v>49.869166666666601</c:v>
                </c:pt>
                <c:pt idx="587">
                  <c:v>57.069166666666597</c:v>
                </c:pt>
                <c:pt idx="588">
                  <c:v>42.998750000000001</c:v>
                </c:pt>
                <c:pt idx="589">
                  <c:v>50.1279166666666</c:v>
                </c:pt>
                <c:pt idx="590">
                  <c:v>37.558749999999897</c:v>
                </c:pt>
                <c:pt idx="591">
                  <c:v>42.296249999999901</c:v>
                </c:pt>
                <c:pt idx="592">
                  <c:v>47.533333333333303</c:v>
                </c:pt>
                <c:pt idx="593">
                  <c:v>58.02375</c:v>
                </c:pt>
                <c:pt idx="594">
                  <c:v>57.103749999999998</c:v>
                </c:pt>
                <c:pt idx="595">
                  <c:v>68.652083333333294</c:v>
                </c:pt>
                <c:pt idx="596">
                  <c:v>60.049166666666601</c:v>
                </c:pt>
                <c:pt idx="597">
                  <c:v>60.7708333333333</c:v>
                </c:pt>
                <c:pt idx="598">
                  <c:v>52.8570833333333</c:v>
                </c:pt>
                <c:pt idx="599">
                  <c:v>55.778750000000002</c:v>
                </c:pt>
                <c:pt idx="600">
                  <c:v>45.507916666666603</c:v>
                </c:pt>
                <c:pt idx="601">
                  <c:v>57.362083333333302</c:v>
                </c:pt>
                <c:pt idx="602">
                  <c:v>65.629166666666606</c:v>
                </c:pt>
                <c:pt idx="603">
                  <c:v>67.625833333333304</c:v>
                </c:pt>
                <c:pt idx="604">
                  <c:v>51.223750000000003</c:v>
                </c:pt>
                <c:pt idx="605">
                  <c:v>69.586666666666602</c:v>
                </c:pt>
                <c:pt idx="606">
                  <c:v>61.611666666666601</c:v>
                </c:pt>
                <c:pt idx="607">
                  <c:v>54.928333333333299</c:v>
                </c:pt>
                <c:pt idx="608">
                  <c:v>54.774374999999999</c:v>
                </c:pt>
                <c:pt idx="609">
                  <c:v>57.5251666666666</c:v>
                </c:pt>
                <c:pt idx="610">
                  <c:v>55.525916666666603</c:v>
                </c:pt>
                <c:pt idx="611">
                  <c:v>93.176249999999996</c:v>
                </c:pt>
                <c:pt idx="612">
                  <c:v>73.739249999999998</c:v>
                </c:pt>
                <c:pt idx="613">
                  <c:v>67.371416666666605</c:v>
                </c:pt>
                <c:pt idx="614">
                  <c:v>54.024583333333297</c:v>
                </c:pt>
                <c:pt idx="615">
                  <c:v>56.475000000000001</c:v>
                </c:pt>
                <c:pt idx="616">
                  <c:v>50.376666666666601</c:v>
                </c:pt>
                <c:pt idx="617">
                  <c:v>41.915833333333303</c:v>
                </c:pt>
                <c:pt idx="618">
                  <c:v>42.007083333333298</c:v>
                </c:pt>
                <c:pt idx="619">
                  <c:v>48.264583333333299</c:v>
                </c:pt>
                <c:pt idx="620">
                  <c:v>57.581666666666599</c:v>
                </c:pt>
                <c:pt idx="621">
                  <c:v>81.2558333333333</c:v>
                </c:pt>
                <c:pt idx="622">
                  <c:v>50.509583333333303</c:v>
                </c:pt>
                <c:pt idx="623">
                  <c:v>61.915833333333303</c:v>
                </c:pt>
                <c:pt idx="624">
                  <c:v>44.452083333333299</c:v>
                </c:pt>
                <c:pt idx="625">
                  <c:v>66.273333333333298</c:v>
                </c:pt>
                <c:pt idx="626">
                  <c:v>56.90625</c:v>
                </c:pt>
                <c:pt idx="627">
                  <c:v>65.317499999999995</c:v>
                </c:pt>
                <c:pt idx="628">
                  <c:v>63.1516666666666</c:v>
                </c:pt>
                <c:pt idx="629">
                  <c:v>78.025416666666601</c:v>
                </c:pt>
                <c:pt idx="630">
                  <c:v>50.135833333333302</c:v>
                </c:pt>
                <c:pt idx="631">
                  <c:v>74.454583333333304</c:v>
                </c:pt>
                <c:pt idx="632">
                  <c:v>47.600416666666597</c:v>
                </c:pt>
                <c:pt idx="633">
                  <c:v>54.03875</c:v>
                </c:pt>
                <c:pt idx="634">
                  <c:v>53.240416666666597</c:v>
                </c:pt>
                <c:pt idx="635">
                  <c:v>79.754583333333301</c:v>
                </c:pt>
                <c:pt idx="636">
                  <c:v>46.871249999999897</c:v>
                </c:pt>
                <c:pt idx="637">
                  <c:v>73.267499999999998</c:v>
                </c:pt>
                <c:pt idx="638">
                  <c:v>49.975000000000001</c:v>
                </c:pt>
                <c:pt idx="639">
                  <c:v>77.7662499999999</c:v>
                </c:pt>
                <c:pt idx="640">
                  <c:v>56.203749999999999</c:v>
                </c:pt>
                <c:pt idx="641">
                  <c:v>74.744583333333296</c:v>
                </c:pt>
                <c:pt idx="642">
                  <c:v>55.783749999999998</c:v>
                </c:pt>
                <c:pt idx="643">
                  <c:v>48.494583333333303</c:v>
                </c:pt>
                <c:pt idx="644">
                  <c:v>33.299444444444397</c:v>
                </c:pt>
                <c:pt idx="645">
                  <c:v>40.534999999999997</c:v>
                </c:pt>
                <c:pt idx="646">
                  <c:v>33.344999999999999</c:v>
                </c:pt>
                <c:pt idx="647">
                  <c:v>44.9583333333333</c:v>
                </c:pt>
                <c:pt idx="648">
                  <c:v>38.847499999999997</c:v>
                </c:pt>
                <c:pt idx="649">
                  <c:v>56.487916666666599</c:v>
                </c:pt>
                <c:pt idx="650">
                  <c:v>44.548749999999998</c:v>
                </c:pt>
                <c:pt idx="651">
                  <c:v>54.977916666666601</c:v>
                </c:pt>
                <c:pt idx="652">
                  <c:v>36.4375</c:v>
                </c:pt>
                <c:pt idx="653">
                  <c:v>56.418749999999903</c:v>
                </c:pt>
                <c:pt idx="654">
                  <c:v>54.088333333333303</c:v>
                </c:pt>
                <c:pt idx="655">
                  <c:v>46.512499999999903</c:v>
                </c:pt>
                <c:pt idx="656">
                  <c:v>45.996666666666599</c:v>
                </c:pt>
                <c:pt idx="657">
                  <c:v>48.314090909090901</c:v>
                </c:pt>
                <c:pt idx="658">
                  <c:v>44.322857142857103</c:v>
                </c:pt>
                <c:pt idx="659">
                  <c:v>39.004999999999903</c:v>
                </c:pt>
                <c:pt idx="660">
                  <c:v>32.433888888888802</c:v>
                </c:pt>
                <c:pt idx="661">
                  <c:v>54.317083333333301</c:v>
                </c:pt>
                <c:pt idx="662">
                  <c:v>54.115416666666597</c:v>
                </c:pt>
                <c:pt idx="663">
                  <c:v>55.441666666666599</c:v>
                </c:pt>
                <c:pt idx="664">
                  <c:v>55.433749999999897</c:v>
                </c:pt>
                <c:pt idx="665">
                  <c:v>42.220833333333303</c:v>
                </c:pt>
                <c:pt idx="666">
                  <c:v>39.741249999999901</c:v>
                </c:pt>
                <c:pt idx="667">
                  <c:v>47.627499999999998</c:v>
                </c:pt>
                <c:pt idx="668">
                  <c:v>51.697249999999997</c:v>
                </c:pt>
                <c:pt idx="669">
                  <c:v>91.086749999999995</c:v>
                </c:pt>
                <c:pt idx="670">
                  <c:v>108.491333333333</c:v>
                </c:pt>
                <c:pt idx="671">
                  <c:v>103.15049999999999</c:v>
                </c:pt>
                <c:pt idx="672">
                  <c:v>44.554499999999997</c:v>
                </c:pt>
                <c:pt idx="673">
                  <c:v>56.459166666666597</c:v>
                </c:pt>
                <c:pt idx="674">
                  <c:v>45.986249999999998</c:v>
                </c:pt>
                <c:pt idx="675">
                  <c:v>45.425833333333301</c:v>
                </c:pt>
                <c:pt idx="676">
                  <c:v>39.856999999999999</c:v>
                </c:pt>
                <c:pt idx="677">
                  <c:v>42.868636363636298</c:v>
                </c:pt>
                <c:pt idx="678">
                  <c:v>37.848499999999902</c:v>
                </c:pt>
                <c:pt idx="679">
                  <c:v>47.806249999999999</c:v>
                </c:pt>
                <c:pt idx="680">
                  <c:v>60.922083333333298</c:v>
                </c:pt>
                <c:pt idx="681">
                  <c:v>62.5266666666666</c:v>
                </c:pt>
                <c:pt idx="682">
                  <c:v>80.026249999999905</c:v>
                </c:pt>
                <c:pt idx="683">
                  <c:v>93.381249999999994</c:v>
                </c:pt>
                <c:pt idx="684">
                  <c:v>52.632916666666603</c:v>
                </c:pt>
                <c:pt idx="685">
                  <c:v>66.297916666666595</c:v>
                </c:pt>
                <c:pt idx="686">
                  <c:v>41.935833333333299</c:v>
                </c:pt>
                <c:pt idx="687">
                  <c:v>47.556666666666601</c:v>
                </c:pt>
                <c:pt idx="688">
                  <c:v>51.536249999999903</c:v>
                </c:pt>
                <c:pt idx="689">
                  <c:v>58.006666666666597</c:v>
                </c:pt>
                <c:pt idx="690">
                  <c:v>55.424583333333302</c:v>
                </c:pt>
                <c:pt idx="691">
                  <c:v>69.689583333333303</c:v>
                </c:pt>
                <c:pt idx="692">
                  <c:v>56.573333333333302</c:v>
                </c:pt>
                <c:pt idx="693">
                  <c:v>89.414583333333297</c:v>
                </c:pt>
                <c:pt idx="694">
                  <c:v>65.425416666666607</c:v>
                </c:pt>
                <c:pt idx="695">
                  <c:v>79.218333333333305</c:v>
                </c:pt>
                <c:pt idx="696">
                  <c:v>61.090416666666599</c:v>
                </c:pt>
                <c:pt idx="697">
                  <c:v>82.684583333333293</c:v>
                </c:pt>
                <c:pt idx="698">
                  <c:v>58.484583333333298</c:v>
                </c:pt>
                <c:pt idx="699">
                  <c:v>88.352916666666601</c:v>
                </c:pt>
                <c:pt idx="700">
                  <c:v>68.344166666666595</c:v>
                </c:pt>
                <c:pt idx="701">
                  <c:v>54.754999999999903</c:v>
                </c:pt>
                <c:pt idx="702">
                  <c:v>57.566249999999897</c:v>
                </c:pt>
                <c:pt idx="703">
                  <c:v>53.733750000000001</c:v>
                </c:pt>
                <c:pt idx="704">
                  <c:v>59.697083333333303</c:v>
                </c:pt>
                <c:pt idx="705">
                  <c:v>51.734583333333298</c:v>
                </c:pt>
                <c:pt idx="706">
                  <c:v>38.423333333333296</c:v>
                </c:pt>
                <c:pt idx="707">
                  <c:v>44.949583333333301</c:v>
                </c:pt>
                <c:pt idx="708">
                  <c:v>44.59</c:v>
                </c:pt>
                <c:pt idx="709">
                  <c:v>48.774999999999999</c:v>
                </c:pt>
                <c:pt idx="710">
                  <c:v>46.790833333333303</c:v>
                </c:pt>
                <c:pt idx="711">
                  <c:v>56.972916666666599</c:v>
                </c:pt>
                <c:pt idx="712">
                  <c:v>46.969583333333297</c:v>
                </c:pt>
                <c:pt idx="713">
                  <c:v>48.4270833333333</c:v>
                </c:pt>
                <c:pt idx="714">
                  <c:v>42.350833333333298</c:v>
                </c:pt>
                <c:pt idx="715">
                  <c:v>40.680833333333297</c:v>
                </c:pt>
                <c:pt idx="716">
                  <c:v>37.1666666666666</c:v>
                </c:pt>
                <c:pt idx="717">
                  <c:v>38.960833333333298</c:v>
                </c:pt>
                <c:pt idx="718">
                  <c:v>40.265416666666603</c:v>
                </c:pt>
                <c:pt idx="719">
                  <c:v>42.8674999999999</c:v>
                </c:pt>
                <c:pt idx="720">
                  <c:v>49.396249999999903</c:v>
                </c:pt>
                <c:pt idx="721">
                  <c:v>41.455833333333302</c:v>
                </c:pt>
                <c:pt idx="722">
                  <c:v>33.367727272727201</c:v>
                </c:pt>
                <c:pt idx="723">
                  <c:v>43.60125</c:v>
                </c:pt>
                <c:pt idx="724">
                  <c:v>45.102083333333297</c:v>
                </c:pt>
                <c:pt idx="725">
                  <c:v>48.505416666666598</c:v>
                </c:pt>
                <c:pt idx="726">
                  <c:v>40.7454166666666</c:v>
                </c:pt>
                <c:pt idx="727">
                  <c:v>52.2662499999999</c:v>
                </c:pt>
                <c:pt idx="728">
                  <c:v>44.889583333333299</c:v>
                </c:pt>
                <c:pt idx="729">
                  <c:v>42.499583333333298</c:v>
                </c:pt>
              </c:numCache>
            </c:numRef>
          </c:xVal>
          <c:yVal>
            <c:numRef>
              <c:f>Sheet1!$U$2:$U$731</c:f>
              <c:numCache>
                <c:formatCode>0.00</c:formatCode>
                <c:ptCount val="730"/>
                <c:pt idx="0">
                  <c:v>2674.4304999999999</c:v>
                </c:pt>
                <c:pt idx="1">
                  <c:v>2576.1278333333298</c:v>
                </c:pt>
                <c:pt idx="2">
                  <c:v>2131.9819583333301</c:v>
                </c:pt>
                <c:pt idx="3">
                  <c:v>2772.0559583333302</c:v>
                </c:pt>
                <c:pt idx="4">
                  <c:v>2143.486625</c:v>
                </c:pt>
                <c:pt idx="5">
                  <c:v>2682.031125</c:v>
                </c:pt>
                <c:pt idx="6">
                  <c:v>1788.07475</c:v>
                </c:pt>
                <c:pt idx="7">
                  <c:v>2082.8450909090898</c:v>
                </c:pt>
                <c:pt idx="8">
                  <c:v>1815.8505</c:v>
                </c:pt>
                <c:pt idx="9">
                  <c:v>2219.27536363636</c:v>
                </c:pt>
                <c:pt idx="10">
                  <c:v>2142.3453</c:v>
                </c:pt>
                <c:pt idx="11">
                  <c:v>2169.7437083333298</c:v>
                </c:pt>
                <c:pt idx="12">
                  <c:v>2228.9214999999999</c:v>
                </c:pt>
                <c:pt idx="13">
                  <c:v>2289.4490000000001</c:v>
                </c:pt>
                <c:pt idx="14">
                  <c:v>1966.19391666666</c:v>
                </c:pt>
                <c:pt idx="15">
                  <c:v>2222.9840416666598</c:v>
                </c:pt>
                <c:pt idx="16">
                  <c:v>1651.58858333333</c:v>
                </c:pt>
                <c:pt idx="17">
                  <c:v>1957.57495833333</c:v>
                </c:pt>
                <c:pt idx="18">
                  <c:v>1865.0249999999901</c:v>
                </c:pt>
                <c:pt idx="19">
                  <c:v>2157.2933333333299</c:v>
                </c:pt>
                <c:pt idx="20">
                  <c:v>1933.9007916666601</c:v>
                </c:pt>
                <c:pt idx="21">
                  <c:v>2161.194375</c:v>
                </c:pt>
                <c:pt idx="22">
                  <c:v>1672.51316666666</c:v>
                </c:pt>
                <c:pt idx="23">
                  <c:v>1928.0590416666601</c:v>
                </c:pt>
                <c:pt idx="24">
                  <c:v>1863.6369999999899</c:v>
                </c:pt>
                <c:pt idx="25">
                  <c:v>2185.68658333333</c:v>
                </c:pt>
                <c:pt idx="26">
                  <c:v>2185.5760416666599</c:v>
                </c:pt>
                <c:pt idx="27">
                  <c:v>3175.2769166666599</c:v>
                </c:pt>
                <c:pt idx="28">
                  <c:v>2648.79408333333</c:v>
                </c:pt>
                <c:pt idx="29">
                  <c:v>3164.5167499999998</c:v>
                </c:pt>
                <c:pt idx="30">
                  <c:v>2308.0395416666602</c:v>
                </c:pt>
                <c:pt idx="31">
                  <c:v>2417.7790416666599</c:v>
                </c:pt>
                <c:pt idx="32">
                  <c:v>1961.419625</c:v>
                </c:pt>
                <c:pt idx="33">
                  <c:v>2127.0714583333302</c:v>
                </c:pt>
                <c:pt idx="34">
                  <c:v>2004.6923124999901</c:v>
                </c:pt>
                <c:pt idx="35">
                  <c:v>2200.4989999999998</c:v>
                </c:pt>
                <c:pt idx="36">
                  <c:v>1839.5621428571401</c:v>
                </c:pt>
                <c:pt idx="37">
                  <c:v>2184.156125</c:v>
                </c:pt>
                <c:pt idx="38">
                  <c:v>1748.4124999999999</c:v>
                </c:pt>
                <c:pt idx="39">
                  <c:v>2417.6507083333299</c:v>
                </c:pt>
                <c:pt idx="40">
                  <c:v>2067.5482916666601</c:v>
                </c:pt>
                <c:pt idx="41">
                  <c:v>2572.71675</c:v>
                </c:pt>
                <c:pt idx="42">
                  <c:v>2070.56383333333</c:v>
                </c:pt>
                <c:pt idx="43">
                  <c:v>2702.1071666666599</c:v>
                </c:pt>
                <c:pt idx="44">
                  <c:v>2155.5055416666601</c:v>
                </c:pt>
                <c:pt idx="45">
                  <c:v>2449.9735416666599</c:v>
                </c:pt>
                <c:pt idx="46">
                  <c:v>1994.9894545454499</c:v>
                </c:pt>
                <c:pt idx="47">
                  <c:v>2281.8349166666599</c:v>
                </c:pt>
                <c:pt idx="48">
                  <c:v>1951.5263333333301</c:v>
                </c:pt>
                <c:pt idx="49">
                  <c:v>2341.0592916666601</c:v>
                </c:pt>
                <c:pt idx="50">
                  <c:v>1823.6909166666601</c:v>
                </c:pt>
                <c:pt idx="51">
                  <c:v>2288.3790416666602</c:v>
                </c:pt>
                <c:pt idx="52">
                  <c:v>1833.969625</c:v>
                </c:pt>
                <c:pt idx="53">
                  <c:v>2465.6632500000001</c:v>
                </c:pt>
                <c:pt idx="54">
                  <c:v>1844.722</c:v>
                </c:pt>
                <c:pt idx="55">
                  <c:v>2259.0371666666601</c:v>
                </c:pt>
                <c:pt idx="56">
                  <c:v>1988.9660833333301</c:v>
                </c:pt>
                <c:pt idx="57">
                  <c:v>2498.4301666666602</c:v>
                </c:pt>
                <c:pt idx="58">
                  <c:v>2064.4832499999902</c:v>
                </c:pt>
                <c:pt idx="59">
                  <c:v>2629.6935416666602</c:v>
                </c:pt>
                <c:pt idx="60">
                  <c:v>2088.8087500000001</c:v>
                </c:pt>
                <c:pt idx="61">
                  <c:v>2670.88983333333</c:v>
                </c:pt>
                <c:pt idx="62">
                  <c:v>2061.80587499999</c:v>
                </c:pt>
                <c:pt idx="63">
                  <c:v>2388.2006249999999</c:v>
                </c:pt>
                <c:pt idx="64">
                  <c:v>2012.0826666666601</c:v>
                </c:pt>
                <c:pt idx="65">
                  <c:v>2765.58395833333</c:v>
                </c:pt>
                <c:pt idx="66">
                  <c:v>1877.6705833333299</c:v>
                </c:pt>
                <c:pt idx="67">
                  <c:v>2193.5964166666599</c:v>
                </c:pt>
                <c:pt idx="68">
                  <c:v>2175.5892142857101</c:v>
                </c:pt>
                <c:pt idx="69">
                  <c:v>2378.2999583333299</c:v>
                </c:pt>
                <c:pt idx="70">
                  <c:v>2051.6291428571399</c:v>
                </c:pt>
                <c:pt idx="71">
                  <c:v>2120.0478750000002</c:v>
                </c:pt>
                <c:pt idx="72">
                  <c:v>1760.261375</c:v>
                </c:pt>
                <c:pt idx="73">
                  <c:v>2111.6414583333299</c:v>
                </c:pt>
                <c:pt idx="74">
                  <c:v>2026.5122916666601</c:v>
                </c:pt>
                <c:pt idx="75">
                  <c:v>2289.0562083333298</c:v>
                </c:pt>
                <c:pt idx="76">
                  <c:v>1996.34679166666</c:v>
                </c:pt>
                <c:pt idx="77">
                  <c:v>2194.7312916666601</c:v>
                </c:pt>
                <c:pt idx="78">
                  <c:v>1922.08879166666</c:v>
                </c:pt>
                <c:pt idx="79">
                  <c:v>2188.2592916666599</c:v>
                </c:pt>
                <c:pt idx="80">
                  <c:v>1805.3314583333299</c:v>
                </c:pt>
                <c:pt idx="81">
                  <c:v>1953.63308333333</c:v>
                </c:pt>
                <c:pt idx="82">
                  <c:v>1709.93233333333</c:v>
                </c:pt>
                <c:pt idx="83">
                  <c:v>2004.21187499999</c:v>
                </c:pt>
                <c:pt idx="84">
                  <c:v>1882.4137083333301</c:v>
                </c:pt>
                <c:pt idx="85">
                  <c:v>2126.41379166666</c:v>
                </c:pt>
                <c:pt idx="86">
                  <c:v>2547.8222500000002</c:v>
                </c:pt>
                <c:pt idx="87">
                  <c:v>3266.0770833333299</c:v>
                </c:pt>
                <c:pt idx="88">
                  <c:v>2419.2827499999999</c:v>
                </c:pt>
                <c:pt idx="89">
                  <c:v>2691.4539999999902</c:v>
                </c:pt>
                <c:pt idx="90">
                  <c:v>2256.8607499999998</c:v>
                </c:pt>
                <c:pt idx="91">
                  <c:v>2775.1006666666599</c:v>
                </c:pt>
                <c:pt idx="92">
                  <c:v>2142.8525833333301</c:v>
                </c:pt>
                <c:pt idx="93">
                  <c:v>2670.6450833333301</c:v>
                </c:pt>
                <c:pt idx="94">
                  <c:v>1874.96795833333</c:v>
                </c:pt>
                <c:pt idx="95">
                  <c:v>2058.6119166666599</c:v>
                </c:pt>
                <c:pt idx="96">
                  <c:v>1985.4231</c:v>
                </c:pt>
                <c:pt idx="97">
                  <c:v>2291.04</c:v>
                </c:pt>
                <c:pt idx="98">
                  <c:v>2199.879625</c:v>
                </c:pt>
                <c:pt idx="99">
                  <c:v>2610.51429166666</c:v>
                </c:pt>
                <c:pt idx="100">
                  <c:v>2211.9007083333299</c:v>
                </c:pt>
                <c:pt idx="101">
                  <c:v>3203.9935833333302</c:v>
                </c:pt>
                <c:pt idx="102">
                  <c:v>2531.7787499999999</c:v>
                </c:pt>
                <c:pt idx="103">
                  <c:v>3296.54145833333</c:v>
                </c:pt>
                <c:pt idx="104">
                  <c:v>2438.7048749999999</c:v>
                </c:pt>
                <c:pt idx="105">
                  <c:v>2403.74920833333</c:v>
                </c:pt>
                <c:pt idx="106">
                  <c:v>1741.94345833333</c:v>
                </c:pt>
                <c:pt idx="107">
                  <c:v>1985.7389583333299</c:v>
                </c:pt>
                <c:pt idx="108">
                  <c:v>1658.6374166666601</c:v>
                </c:pt>
                <c:pt idx="109">
                  <c:v>2032.0067083333299</c:v>
                </c:pt>
                <c:pt idx="110">
                  <c:v>2014.1435833333301</c:v>
                </c:pt>
                <c:pt idx="111">
                  <c:v>2763.3914999999902</c:v>
                </c:pt>
                <c:pt idx="112">
                  <c:v>2260.07733333333</c:v>
                </c:pt>
                <c:pt idx="113">
                  <c:v>3089.39804166666</c:v>
                </c:pt>
                <c:pt idx="114">
                  <c:v>2268.41604166666</c:v>
                </c:pt>
                <c:pt idx="115">
                  <c:v>2928.5041249999999</c:v>
                </c:pt>
                <c:pt idx="116">
                  <c:v>2219.0850833333302</c:v>
                </c:pt>
                <c:pt idx="117">
                  <c:v>2785.3510000000001</c:v>
                </c:pt>
                <c:pt idx="118">
                  <c:v>2022.3139166666599</c:v>
                </c:pt>
                <c:pt idx="119">
                  <c:v>2246.1746250000001</c:v>
                </c:pt>
                <c:pt idx="120">
                  <c:v>1955.92941666666</c:v>
                </c:pt>
                <c:pt idx="121">
                  <c:v>2746.7552083333298</c:v>
                </c:pt>
                <c:pt idx="122">
                  <c:v>1767.7171249999999</c:v>
                </c:pt>
                <c:pt idx="123">
                  <c:v>2275.6261666666601</c:v>
                </c:pt>
                <c:pt idx="124">
                  <c:v>2016.70516666666</c:v>
                </c:pt>
                <c:pt idx="125">
                  <c:v>2550.7890000000002</c:v>
                </c:pt>
                <c:pt idx="126">
                  <c:v>1815.8290833333299</c:v>
                </c:pt>
                <c:pt idx="127">
                  <c:v>2059.78404166666</c:v>
                </c:pt>
                <c:pt idx="128">
                  <c:v>1758.11533333333</c:v>
                </c:pt>
                <c:pt idx="129">
                  <c:v>2062.8898749999998</c:v>
                </c:pt>
                <c:pt idx="130">
                  <c:v>2008.6056249999999</c:v>
                </c:pt>
                <c:pt idx="131">
                  <c:v>2403.17054166666</c:v>
                </c:pt>
                <c:pt idx="132">
                  <c:v>1802.7807499999999</c:v>
                </c:pt>
                <c:pt idx="133">
                  <c:v>2012.3384166666599</c:v>
                </c:pt>
                <c:pt idx="134">
                  <c:v>1925.6469583333301</c:v>
                </c:pt>
                <c:pt idx="135">
                  <c:v>2278.7637083333302</c:v>
                </c:pt>
                <c:pt idx="136">
                  <c:v>2003.20657142857</c:v>
                </c:pt>
                <c:pt idx="137">
                  <c:v>2089.9385833333299</c:v>
                </c:pt>
                <c:pt idx="138">
                  <c:v>1675.94927272727</c:v>
                </c:pt>
                <c:pt idx="139">
                  <c:v>2098.6694583333301</c:v>
                </c:pt>
                <c:pt idx="140">
                  <c:v>1905.87735</c:v>
                </c:pt>
                <c:pt idx="141">
                  <c:v>2054.7722916666598</c:v>
                </c:pt>
                <c:pt idx="142">
                  <c:v>1897.8969090909</c:v>
                </c:pt>
                <c:pt idx="143">
                  <c:v>2157.9027500000002</c:v>
                </c:pt>
                <c:pt idx="144">
                  <c:v>2109.0095000000001</c:v>
                </c:pt>
                <c:pt idx="145">
                  <c:v>2259.53731818181</c:v>
                </c:pt>
                <c:pt idx="146">
                  <c:v>2036.0522000000001</c:v>
                </c:pt>
                <c:pt idx="147">
                  <c:v>2303.133875</c:v>
                </c:pt>
                <c:pt idx="148">
                  <c:v>1791.6844999999901</c:v>
                </c:pt>
                <c:pt idx="149">
                  <c:v>2076.2275</c:v>
                </c:pt>
                <c:pt idx="150">
                  <c:v>1771.01158333333</c:v>
                </c:pt>
                <c:pt idx="151">
                  <c:v>2304.1829583333301</c:v>
                </c:pt>
                <c:pt idx="152">
                  <c:v>2108.3857083333301</c:v>
                </c:pt>
                <c:pt idx="153">
                  <c:v>2577.1646249999999</c:v>
                </c:pt>
                <c:pt idx="154">
                  <c:v>2107.1595833333299</c:v>
                </c:pt>
                <c:pt idx="155">
                  <c:v>2527.9144166666601</c:v>
                </c:pt>
                <c:pt idx="156">
                  <c:v>2046.2037499999999</c:v>
                </c:pt>
                <c:pt idx="157">
                  <c:v>2268.3677916666602</c:v>
                </c:pt>
                <c:pt idx="158">
                  <c:v>1968.2440909090899</c:v>
                </c:pt>
                <c:pt idx="159">
                  <c:v>2173.0286249999999</c:v>
                </c:pt>
                <c:pt idx="160">
                  <c:v>2010.4895555555499</c:v>
                </c:pt>
                <c:pt idx="161">
                  <c:v>2118.1903750000001</c:v>
                </c:pt>
                <c:pt idx="162">
                  <c:v>1785.1503749999899</c:v>
                </c:pt>
                <c:pt idx="163">
                  <c:v>1962.36544999999</c:v>
                </c:pt>
                <c:pt idx="164">
                  <c:v>1752.3128999999999</c:v>
                </c:pt>
                <c:pt idx="165">
                  <c:v>1970.0640454545401</c:v>
                </c:pt>
                <c:pt idx="166">
                  <c:v>2105.8021250000002</c:v>
                </c:pt>
                <c:pt idx="167">
                  <c:v>2244.6122083333298</c:v>
                </c:pt>
                <c:pt idx="168">
                  <c:v>2130.4705714285701</c:v>
                </c:pt>
                <c:pt idx="169">
                  <c:v>2107.2345416666599</c:v>
                </c:pt>
                <c:pt idx="170">
                  <c:v>1890.0461250000001</c:v>
                </c:pt>
                <c:pt idx="171">
                  <c:v>2064.86241666666</c:v>
                </c:pt>
                <c:pt idx="172">
                  <c:v>1992.3972777777699</c:v>
                </c:pt>
                <c:pt idx="173">
                  <c:v>2193.5958333333301</c:v>
                </c:pt>
                <c:pt idx="174">
                  <c:v>1713.057875</c:v>
                </c:pt>
                <c:pt idx="175">
                  <c:v>1844.6421111111099</c:v>
                </c:pt>
                <c:pt idx="176">
                  <c:v>1794.3062</c:v>
                </c:pt>
                <c:pt idx="177">
                  <c:v>1879.9822222222199</c:v>
                </c:pt>
                <c:pt idx="178">
                  <c:v>1726.2678333333299</c:v>
                </c:pt>
                <c:pt idx="179">
                  <c:v>1909.5529166666599</c:v>
                </c:pt>
                <c:pt idx="180">
                  <c:v>1895.5373499999901</c:v>
                </c:pt>
                <c:pt idx="181">
                  <c:v>2075.2814583333302</c:v>
                </c:pt>
                <c:pt idx="182">
                  <c:v>2204.4625000000001</c:v>
                </c:pt>
                <c:pt idx="183">
                  <c:v>2647.4805833333298</c:v>
                </c:pt>
                <c:pt idx="184">
                  <c:v>1895.28920833333</c:v>
                </c:pt>
                <c:pt idx="185">
                  <c:v>2096.7167083333302</c:v>
                </c:pt>
                <c:pt idx="186">
                  <c:v>2094.1008333333298</c:v>
                </c:pt>
                <c:pt idx="187">
                  <c:v>2630.4309166666599</c:v>
                </c:pt>
                <c:pt idx="188">
                  <c:v>1754.1857499999901</c:v>
                </c:pt>
                <c:pt idx="189">
                  <c:v>1884.8855454545401</c:v>
                </c:pt>
                <c:pt idx="190">
                  <c:v>1949.35475</c:v>
                </c:pt>
                <c:pt idx="191">
                  <c:v>2305.1105416666601</c:v>
                </c:pt>
                <c:pt idx="192">
                  <c:v>2093.9851249999901</c:v>
                </c:pt>
                <c:pt idx="193">
                  <c:v>2421.5386249999901</c:v>
                </c:pt>
                <c:pt idx="194">
                  <c:v>1716.26629166666</c:v>
                </c:pt>
                <c:pt idx="195">
                  <c:v>1981.6607083333299</c:v>
                </c:pt>
                <c:pt idx="196">
                  <c:v>1874.97291666666</c:v>
                </c:pt>
                <c:pt idx="197">
                  <c:v>2096.9939999999901</c:v>
                </c:pt>
                <c:pt idx="198">
                  <c:v>1859.7716666666599</c:v>
                </c:pt>
                <c:pt idx="199">
                  <c:v>2115.2125000000001</c:v>
                </c:pt>
                <c:pt idx="200">
                  <c:v>2080.5575833333301</c:v>
                </c:pt>
                <c:pt idx="201">
                  <c:v>2572.0059999999999</c:v>
                </c:pt>
                <c:pt idx="202">
                  <c:v>1915.4982</c:v>
                </c:pt>
                <c:pt idx="203">
                  <c:v>2139.759</c:v>
                </c:pt>
                <c:pt idx="204">
                  <c:v>1821.2655833333299</c:v>
                </c:pt>
                <c:pt idx="205">
                  <c:v>2098.1899166666599</c:v>
                </c:pt>
                <c:pt idx="206">
                  <c:v>1740.50766666666</c:v>
                </c:pt>
                <c:pt idx="207">
                  <c:v>2164.19929166666</c:v>
                </c:pt>
                <c:pt idx="208">
                  <c:v>2045.9454166666601</c:v>
                </c:pt>
                <c:pt idx="209">
                  <c:v>2398.56170833333</c:v>
                </c:pt>
                <c:pt idx="210">
                  <c:v>2048.9234999999999</c:v>
                </c:pt>
                <c:pt idx="211">
                  <c:v>2373.5059999999999</c:v>
                </c:pt>
                <c:pt idx="212">
                  <c:v>1995.30845833333</c:v>
                </c:pt>
                <c:pt idx="213">
                  <c:v>2278.0785833333298</c:v>
                </c:pt>
                <c:pt idx="214">
                  <c:v>1923.8526666666601</c:v>
                </c:pt>
                <c:pt idx="215">
                  <c:v>2298.48358333333</c:v>
                </c:pt>
                <c:pt idx="216">
                  <c:v>1924.03687499999</c:v>
                </c:pt>
                <c:pt idx="217">
                  <c:v>2205.9349166666598</c:v>
                </c:pt>
                <c:pt idx="218">
                  <c:v>1731.95370833333</c:v>
                </c:pt>
                <c:pt idx="219">
                  <c:v>1932.3406666666599</c:v>
                </c:pt>
                <c:pt idx="220">
                  <c:v>1618.6572916666601</c:v>
                </c:pt>
                <c:pt idx="221">
                  <c:v>1923.4404583333301</c:v>
                </c:pt>
                <c:pt idx="222">
                  <c:v>1879.78416666666</c:v>
                </c:pt>
                <c:pt idx="223">
                  <c:v>2109.7046666666602</c:v>
                </c:pt>
                <c:pt idx="224">
                  <c:v>1805.62670833333</c:v>
                </c:pt>
                <c:pt idx="225">
                  <c:v>2094.1961249999999</c:v>
                </c:pt>
                <c:pt idx="226">
                  <c:v>1835.2183333333301</c:v>
                </c:pt>
                <c:pt idx="227">
                  <c:v>2135.9254999999998</c:v>
                </c:pt>
                <c:pt idx="228">
                  <c:v>1650.9535000000001</c:v>
                </c:pt>
                <c:pt idx="229">
                  <c:v>1909.9368750000001</c:v>
                </c:pt>
                <c:pt idx="230">
                  <c:v>1819.76733333333</c:v>
                </c:pt>
                <c:pt idx="231">
                  <c:v>2076.1788333333302</c:v>
                </c:pt>
                <c:pt idx="232">
                  <c:v>1647.1206666666601</c:v>
                </c:pt>
                <c:pt idx="233">
                  <c:v>1907.8098749999999</c:v>
                </c:pt>
                <c:pt idx="234">
                  <c:v>1546.12645833333</c:v>
                </c:pt>
                <c:pt idx="235">
                  <c:v>1858.03879166666</c:v>
                </c:pt>
                <c:pt idx="236">
                  <c:v>1922.3710000000001</c:v>
                </c:pt>
                <c:pt idx="237">
                  <c:v>2112.4864583333301</c:v>
                </c:pt>
                <c:pt idx="238">
                  <c:v>2040.2557142857099</c:v>
                </c:pt>
                <c:pt idx="239">
                  <c:v>2149.3773333333302</c:v>
                </c:pt>
                <c:pt idx="240">
                  <c:v>1816.9179999999999</c:v>
                </c:pt>
                <c:pt idx="241">
                  <c:v>2432.2733181818098</c:v>
                </c:pt>
                <c:pt idx="242">
                  <c:v>2029.36579166666</c:v>
                </c:pt>
                <c:pt idx="243">
                  <c:v>2417.7076666666599</c:v>
                </c:pt>
                <c:pt idx="244">
                  <c:v>1971.1330416666599</c:v>
                </c:pt>
                <c:pt idx="245">
                  <c:v>2307.2817083333298</c:v>
                </c:pt>
                <c:pt idx="246">
                  <c:v>2072.0460416666601</c:v>
                </c:pt>
                <c:pt idx="247">
                  <c:v>2325.5537083333302</c:v>
                </c:pt>
                <c:pt idx="248">
                  <c:v>1682.53033333333</c:v>
                </c:pt>
                <c:pt idx="249">
                  <c:v>1845.6923750000001</c:v>
                </c:pt>
                <c:pt idx="250">
                  <c:v>1947.2274583333301</c:v>
                </c:pt>
                <c:pt idx="251">
                  <c:v>2272.6708333333299</c:v>
                </c:pt>
                <c:pt idx="252">
                  <c:v>2162.9690416666599</c:v>
                </c:pt>
                <c:pt idx="253">
                  <c:v>2396.8091666666601</c:v>
                </c:pt>
                <c:pt idx="254">
                  <c:v>1959.90287499999</c:v>
                </c:pt>
                <c:pt idx="255">
                  <c:v>2223.83566666666</c:v>
                </c:pt>
                <c:pt idx="256">
                  <c:v>1947.63870833333</c:v>
                </c:pt>
                <c:pt idx="257">
                  <c:v>2195.3652916666601</c:v>
                </c:pt>
                <c:pt idx="258">
                  <c:v>1752.35545833333</c:v>
                </c:pt>
                <c:pt idx="259">
                  <c:v>1953.0465833333301</c:v>
                </c:pt>
                <c:pt idx="260">
                  <c:v>2006.93199999999</c:v>
                </c:pt>
                <c:pt idx="261">
                  <c:v>2167.6819583333299</c:v>
                </c:pt>
                <c:pt idx="262">
                  <c:v>2025.9698333333299</c:v>
                </c:pt>
                <c:pt idx="263">
                  <c:v>2364.0405416666599</c:v>
                </c:pt>
                <c:pt idx="264">
                  <c:v>1953.5266875</c:v>
                </c:pt>
                <c:pt idx="265">
                  <c:v>2081.5011666666601</c:v>
                </c:pt>
                <c:pt idx="266">
                  <c:v>1833.8292916666601</c:v>
                </c:pt>
                <c:pt idx="267">
                  <c:v>2114.1895</c:v>
                </c:pt>
                <c:pt idx="268">
                  <c:v>1983.90711111111</c:v>
                </c:pt>
                <c:pt idx="269">
                  <c:v>2093.3930833333302</c:v>
                </c:pt>
                <c:pt idx="270">
                  <c:v>1989.1543750000001</c:v>
                </c:pt>
                <c:pt idx="271">
                  <c:v>2151.98383333333</c:v>
                </c:pt>
                <c:pt idx="272">
                  <c:v>1885.0945454545399</c:v>
                </c:pt>
                <c:pt idx="273">
                  <c:v>2100.1242499999998</c:v>
                </c:pt>
                <c:pt idx="274">
                  <c:v>1702.1761818181801</c:v>
                </c:pt>
                <c:pt idx="275">
                  <c:v>1951.5956249999999</c:v>
                </c:pt>
                <c:pt idx="276">
                  <c:v>1599.57408333333</c:v>
                </c:pt>
                <c:pt idx="277">
                  <c:v>1928.0886666666599</c:v>
                </c:pt>
                <c:pt idx="278">
                  <c:v>1874.05004166666</c:v>
                </c:pt>
                <c:pt idx="279">
                  <c:v>2228.79675</c:v>
                </c:pt>
                <c:pt idx="280">
                  <c:v>1865.50854166666</c:v>
                </c:pt>
                <c:pt idx="281">
                  <c:v>2147.9385416666601</c:v>
                </c:pt>
                <c:pt idx="282">
                  <c:v>1896.82779166666</c:v>
                </c:pt>
                <c:pt idx="283">
                  <c:v>2179.9699166666601</c:v>
                </c:pt>
                <c:pt idx="284">
                  <c:v>1908.9708333333299</c:v>
                </c:pt>
                <c:pt idx="285">
                  <c:v>2201.0394166666601</c:v>
                </c:pt>
                <c:pt idx="286">
                  <c:v>1941.4735416666599</c:v>
                </c:pt>
                <c:pt idx="287">
                  <c:v>2156.9471250000001</c:v>
                </c:pt>
                <c:pt idx="288">
                  <c:v>1900.7242857142801</c:v>
                </c:pt>
                <c:pt idx="289">
                  <c:v>1990.6963333333299</c:v>
                </c:pt>
                <c:pt idx="290">
                  <c:v>1641.170875</c:v>
                </c:pt>
                <c:pt idx="291">
                  <c:v>1928.3489999999999</c:v>
                </c:pt>
                <c:pt idx="292">
                  <c:v>1902.70066666666</c:v>
                </c:pt>
                <c:pt idx="293">
                  <c:v>2189.06766666666</c:v>
                </c:pt>
                <c:pt idx="294">
                  <c:v>1932.2342083333299</c:v>
                </c:pt>
                <c:pt idx="295">
                  <c:v>2221.4512083333302</c:v>
                </c:pt>
                <c:pt idx="296">
                  <c:v>1911.44145833333</c:v>
                </c:pt>
                <c:pt idx="297">
                  <c:v>2154.5671666666599</c:v>
                </c:pt>
                <c:pt idx="298">
                  <c:v>2086.4557222222202</c:v>
                </c:pt>
                <c:pt idx="299">
                  <c:v>2375.8916249999902</c:v>
                </c:pt>
                <c:pt idx="300">
                  <c:v>2278.90968749999</c:v>
                </c:pt>
                <c:pt idx="301">
                  <c:v>2414.6731818181802</c:v>
                </c:pt>
                <c:pt idx="302">
                  <c:v>1976.13129999999</c:v>
                </c:pt>
                <c:pt idx="303">
                  <c:v>2665.5086249999999</c:v>
                </c:pt>
                <c:pt idx="304">
                  <c:v>2063.6120000000001</c:v>
                </c:pt>
                <c:pt idx="305">
                  <c:v>2220.75304166666</c:v>
                </c:pt>
                <c:pt idx="306">
                  <c:v>2043.6455000000001</c:v>
                </c:pt>
                <c:pt idx="307">
                  <c:v>2350.2772916666599</c:v>
                </c:pt>
                <c:pt idx="308">
                  <c:v>1895.89842857142</c:v>
                </c:pt>
                <c:pt idx="309">
                  <c:v>2092.5697499999901</c:v>
                </c:pt>
                <c:pt idx="310">
                  <c:v>1798.14591666666</c:v>
                </c:pt>
                <c:pt idx="311">
                  <c:v>2105.5673333333302</c:v>
                </c:pt>
                <c:pt idx="312">
                  <c:v>1923.17379166666</c:v>
                </c:pt>
                <c:pt idx="313">
                  <c:v>2208.3795416666599</c:v>
                </c:pt>
                <c:pt idx="314">
                  <c:v>1958.0631249999999</c:v>
                </c:pt>
                <c:pt idx="315">
                  <c:v>2245.5582083333302</c:v>
                </c:pt>
                <c:pt idx="316">
                  <c:v>1918.86162499999</c:v>
                </c:pt>
                <c:pt idx="317">
                  <c:v>2000.08429166666</c:v>
                </c:pt>
                <c:pt idx="318">
                  <c:v>1909.68320833333</c:v>
                </c:pt>
                <c:pt idx="319">
                  <c:v>2065.2884583333298</c:v>
                </c:pt>
                <c:pt idx="320">
                  <c:v>1660.33879166666</c:v>
                </c:pt>
                <c:pt idx="321">
                  <c:v>1883.58904166666</c:v>
                </c:pt>
                <c:pt idx="322">
                  <c:v>1905.7972916666599</c:v>
                </c:pt>
                <c:pt idx="323">
                  <c:v>2126.8541249999998</c:v>
                </c:pt>
                <c:pt idx="324">
                  <c:v>2100.2164583333301</c:v>
                </c:pt>
                <c:pt idx="325">
                  <c:v>2545.1474166666599</c:v>
                </c:pt>
                <c:pt idx="326">
                  <c:v>2023.9495833333301</c:v>
                </c:pt>
                <c:pt idx="327">
                  <c:v>2276.0501250000002</c:v>
                </c:pt>
                <c:pt idx="328">
                  <c:v>1991.1601250000001</c:v>
                </c:pt>
                <c:pt idx="329">
                  <c:v>2287.9387083333299</c:v>
                </c:pt>
                <c:pt idx="330">
                  <c:v>1849.9232916666599</c:v>
                </c:pt>
                <c:pt idx="331">
                  <c:v>2194.1292083333301</c:v>
                </c:pt>
                <c:pt idx="332">
                  <c:v>1790.3879583333301</c:v>
                </c:pt>
                <c:pt idx="333">
                  <c:v>2141.3363749999999</c:v>
                </c:pt>
                <c:pt idx="334">
                  <c:v>2057.9334999999901</c:v>
                </c:pt>
                <c:pt idx="335">
                  <c:v>2406.0681666666601</c:v>
                </c:pt>
                <c:pt idx="336">
                  <c:v>2095.8654166666602</c:v>
                </c:pt>
                <c:pt idx="337">
                  <c:v>2445.3009999999999</c:v>
                </c:pt>
                <c:pt idx="338">
                  <c:v>2086.9225833333298</c:v>
                </c:pt>
                <c:pt idx="339">
                  <c:v>2370.00979166666</c:v>
                </c:pt>
                <c:pt idx="340">
                  <c:v>2085.0864166666602</c:v>
                </c:pt>
                <c:pt idx="341">
                  <c:v>2395.16129166666</c:v>
                </c:pt>
                <c:pt idx="342">
                  <c:v>2235.5886666666602</c:v>
                </c:pt>
                <c:pt idx="343">
                  <c:v>2318.01045833333</c:v>
                </c:pt>
                <c:pt idx="344">
                  <c:v>2014.8761875</c:v>
                </c:pt>
                <c:pt idx="345">
                  <c:v>2078.2272499999999</c:v>
                </c:pt>
                <c:pt idx="346">
                  <c:v>1914.3522</c:v>
                </c:pt>
                <c:pt idx="347">
                  <c:v>2149.4061666666598</c:v>
                </c:pt>
                <c:pt idx="348">
                  <c:v>1990.1363181818101</c:v>
                </c:pt>
                <c:pt idx="349">
                  <c:v>2258.9283333333301</c:v>
                </c:pt>
                <c:pt idx="350">
                  <c:v>1961.3875</c:v>
                </c:pt>
                <c:pt idx="351">
                  <c:v>2335.6261249999998</c:v>
                </c:pt>
                <c:pt idx="352">
                  <c:v>2000.8362916666599</c:v>
                </c:pt>
                <c:pt idx="353">
                  <c:v>2338.0388749999902</c:v>
                </c:pt>
                <c:pt idx="354">
                  <c:v>2019.33712499999</c:v>
                </c:pt>
                <c:pt idx="355">
                  <c:v>2289.0407083333298</c:v>
                </c:pt>
                <c:pt idx="356">
                  <c:v>1994.4352083333299</c:v>
                </c:pt>
                <c:pt idx="357">
                  <c:v>2222.3777083333298</c:v>
                </c:pt>
                <c:pt idx="358">
                  <c:v>1792.535625</c:v>
                </c:pt>
                <c:pt idx="359">
                  <c:v>2035.47041666666</c:v>
                </c:pt>
                <c:pt idx="360">
                  <c:v>1825.59381249999</c:v>
                </c:pt>
                <c:pt idx="361">
                  <c:v>2076.4887916666598</c:v>
                </c:pt>
                <c:pt idx="362">
                  <c:v>2384.7628749999999</c:v>
                </c:pt>
                <c:pt idx="363">
                  <c:v>3175.5055000000002</c:v>
                </c:pt>
                <c:pt idx="364">
                  <c:v>1879.307</c:v>
                </c:pt>
                <c:pt idx="365">
                  <c:v>2233.8377500000001</c:v>
                </c:pt>
                <c:pt idx="366">
                  <c:v>2098.0626499999998</c:v>
                </c:pt>
                <c:pt idx="367">
                  <c:v>2477.5514583333302</c:v>
                </c:pt>
                <c:pt idx="368">
                  <c:v>1810.3757499999999</c:v>
                </c:pt>
                <c:pt idx="369">
                  <c:v>2138.3887916666599</c:v>
                </c:pt>
                <c:pt idx="370">
                  <c:v>1767.7639999999999</c:v>
                </c:pt>
                <c:pt idx="371">
                  <c:v>2166.1871000000001</c:v>
                </c:pt>
                <c:pt idx="372">
                  <c:v>1971.0527499999901</c:v>
                </c:pt>
                <c:pt idx="373">
                  <c:v>2203.1564166666599</c:v>
                </c:pt>
                <c:pt idx="374">
                  <c:v>1859.2815416666599</c:v>
                </c:pt>
                <c:pt idx="375">
                  <c:v>2249.0152916666598</c:v>
                </c:pt>
                <c:pt idx="376">
                  <c:v>1922.1611249999901</c:v>
                </c:pt>
                <c:pt idx="377">
                  <c:v>2221.432875</c:v>
                </c:pt>
                <c:pt idx="378">
                  <c:v>1745.8321249999999</c:v>
                </c:pt>
                <c:pt idx="379">
                  <c:v>2018.5865833333301</c:v>
                </c:pt>
                <c:pt idx="380">
                  <c:v>1857.62129166666</c:v>
                </c:pt>
                <c:pt idx="381">
                  <c:v>2091.5625416666599</c:v>
                </c:pt>
                <c:pt idx="382">
                  <c:v>1880.002375</c:v>
                </c:pt>
                <c:pt idx="383">
                  <c:v>2144.029</c:v>
                </c:pt>
                <c:pt idx="384">
                  <c:v>1942.2773749999999</c:v>
                </c:pt>
                <c:pt idx="385">
                  <c:v>2156.9050833333299</c:v>
                </c:pt>
                <c:pt idx="386">
                  <c:v>1863.51966666666</c:v>
                </c:pt>
                <c:pt idx="387">
                  <c:v>2113.2942083333301</c:v>
                </c:pt>
                <c:pt idx="388">
                  <c:v>1727.4197916666601</c:v>
                </c:pt>
                <c:pt idx="389">
                  <c:v>2095.5535</c:v>
                </c:pt>
                <c:pt idx="390">
                  <c:v>1967.7181249999901</c:v>
                </c:pt>
                <c:pt idx="391">
                  <c:v>2343.9105</c:v>
                </c:pt>
                <c:pt idx="392">
                  <c:v>2027.19783333333</c:v>
                </c:pt>
                <c:pt idx="393">
                  <c:v>2471.7156249999998</c:v>
                </c:pt>
                <c:pt idx="394">
                  <c:v>2030.9194583333301</c:v>
                </c:pt>
                <c:pt idx="395">
                  <c:v>2445.4532083333302</c:v>
                </c:pt>
                <c:pt idx="396">
                  <c:v>2128.7746666666599</c:v>
                </c:pt>
                <c:pt idx="397">
                  <c:v>2486.29025</c:v>
                </c:pt>
                <c:pt idx="398">
                  <c:v>2153.5862499999998</c:v>
                </c:pt>
                <c:pt idx="399">
                  <c:v>2445.9498749999998</c:v>
                </c:pt>
                <c:pt idx="400">
                  <c:v>1976.4664166666601</c:v>
                </c:pt>
                <c:pt idx="401">
                  <c:v>2273.79779166666</c:v>
                </c:pt>
                <c:pt idx="402">
                  <c:v>1887.0905416666601</c:v>
                </c:pt>
                <c:pt idx="403">
                  <c:v>2286.2764583333301</c:v>
                </c:pt>
                <c:pt idx="404">
                  <c:v>2117.26695833333</c:v>
                </c:pt>
                <c:pt idx="405">
                  <c:v>2382.9783333333298</c:v>
                </c:pt>
                <c:pt idx="406">
                  <c:v>2141.53866666666</c:v>
                </c:pt>
                <c:pt idx="407">
                  <c:v>2240.2341666666598</c:v>
                </c:pt>
                <c:pt idx="408">
                  <c:v>1878.19175</c:v>
                </c:pt>
                <c:pt idx="409">
                  <c:v>2191.5256250000002</c:v>
                </c:pt>
                <c:pt idx="410">
                  <c:v>1887.7463749999899</c:v>
                </c:pt>
                <c:pt idx="411">
                  <c:v>2213.9628333333299</c:v>
                </c:pt>
                <c:pt idx="412">
                  <c:v>1996.06308333333</c:v>
                </c:pt>
                <c:pt idx="413">
                  <c:v>2482.7692499999998</c:v>
                </c:pt>
                <c:pt idx="414">
                  <c:v>1897.66616666666</c:v>
                </c:pt>
                <c:pt idx="415">
                  <c:v>2206.1185</c:v>
                </c:pt>
                <c:pt idx="416">
                  <c:v>1751.1030416666599</c:v>
                </c:pt>
                <c:pt idx="417">
                  <c:v>2099.3076249999999</c:v>
                </c:pt>
                <c:pt idx="418">
                  <c:v>2000.35366666666</c:v>
                </c:pt>
                <c:pt idx="419">
                  <c:v>2385.5984999999901</c:v>
                </c:pt>
                <c:pt idx="420">
                  <c:v>2051.9919583333299</c:v>
                </c:pt>
                <c:pt idx="421">
                  <c:v>2307.1601249999999</c:v>
                </c:pt>
                <c:pt idx="422">
                  <c:v>1992.06812499999</c:v>
                </c:pt>
                <c:pt idx="423">
                  <c:v>2272.55004166666</c:v>
                </c:pt>
                <c:pt idx="424">
                  <c:v>2619.6127499999998</c:v>
                </c:pt>
                <c:pt idx="425">
                  <c:v>3135.2914166666601</c:v>
                </c:pt>
                <c:pt idx="426">
                  <c:v>2020.72577777777</c:v>
                </c:pt>
                <c:pt idx="427">
                  <c:v>2479.9036666666598</c:v>
                </c:pt>
                <c:pt idx="428">
                  <c:v>2173.7058333333298</c:v>
                </c:pt>
                <c:pt idx="429">
                  <c:v>2584.7835833333302</c:v>
                </c:pt>
                <c:pt idx="430">
                  <c:v>2057.4659999999999</c:v>
                </c:pt>
                <c:pt idx="431">
                  <c:v>2659.6397499999998</c:v>
                </c:pt>
                <c:pt idx="432">
                  <c:v>1999.15021428571</c:v>
                </c:pt>
                <c:pt idx="433">
                  <c:v>2072.13229166666</c:v>
                </c:pt>
                <c:pt idx="434">
                  <c:v>1795.002125</c:v>
                </c:pt>
                <c:pt idx="435">
                  <c:v>2046.49437499999</c:v>
                </c:pt>
                <c:pt idx="436">
                  <c:v>2152.0723750000002</c:v>
                </c:pt>
                <c:pt idx="437">
                  <c:v>2471.3907916666599</c:v>
                </c:pt>
                <c:pt idx="438">
                  <c:v>1920.2779583333299</c:v>
                </c:pt>
                <c:pt idx="439">
                  <c:v>2274.8648333333299</c:v>
                </c:pt>
                <c:pt idx="440">
                  <c:v>1595.4885833333301</c:v>
                </c:pt>
                <c:pt idx="441">
                  <c:v>1906.04541666666</c:v>
                </c:pt>
                <c:pt idx="442">
                  <c:v>1899.76866666666</c:v>
                </c:pt>
                <c:pt idx="443">
                  <c:v>2168.54474999999</c:v>
                </c:pt>
                <c:pt idx="444">
                  <c:v>1893.92883333333</c:v>
                </c:pt>
                <c:pt idx="445">
                  <c:v>2163.90545833333</c:v>
                </c:pt>
                <c:pt idx="446">
                  <c:v>1709.3747499999999</c:v>
                </c:pt>
                <c:pt idx="447">
                  <c:v>1969.1160833333299</c:v>
                </c:pt>
                <c:pt idx="448">
                  <c:v>1981.62925</c:v>
                </c:pt>
                <c:pt idx="449">
                  <c:v>2265.6325000000002</c:v>
                </c:pt>
                <c:pt idx="450">
                  <c:v>2017.8668333333301</c:v>
                </c:pt>
                <c:pt idx="451">
                  <c:v>2272.4112083333298</c:v>
                </c:pt>
                <c:pt idx="452">
                  <c:v>1957.98008333333</c:v>
                </c:pt>
                <c:pt idx="453">
                  <c:v>2410.05508333333</c:v>
                </c:pt>
                <c:pt idx="454">
                  <c:v>2061.5842499999899</c:v>
                </c:pt>
                <c:pt idx="455">
                  <c:v>2334.3259166666599</c:v>
                </c:pt>
                <c:pt idx="456">
                  <c:v>1791.68908333333</c:v>
                </c:pt>
                <c:pt idx="457">
                  <c:v>2115.05070833333</c:v>
                </c:pt>
                <c:pt idx="458">
                  <c:v>1725.1356249999999</c:v>
                </c:pt>
                <c:pt idx="459">
                  <c:v>2079.96133333333</c:v>
                </c:pt>
                <c:pt idx="460">
                  <c:v>1869.9213749999999</c:v>
                </c:pt>
                <c:pt idx="461">
                  <c:v>2151.5065416666598</c:v>
                </c:pt>
                <c:pt idx="462">
                  <c:v>2009.3411249999999</c:v>
                </c:pt>
                <c:pt idx="463">
                  <c:v>2258.4755416666599</c:v>
                </c:pt>
                <c:pt idx="464">
                  <c:v>1953.2787083333301</c:v>
                </c:pt>
                <c:pt idx="465">
                  <c:v>2179.1737083333301</c:v>
                </c:pt>
                <c:pt idx="466">
                  <c:v>2002.07149999999</c:v>
                </c:pt>
                <c:pt idx="467">
                  <c:v>2190.5812083333299</c:v>
                </c:pt>
                <c:pt idx="468">
                  <c:v>2238.6494166666598</c:v>
                </c:pt>
                <c:pt idx="469">
                  <c:v>2101.758875</c:v>
                </c:pt>
                <c:pt idx="470">
                  <c:v>1744.8411249999899</c:v>
                </c:pt>
                <c:pt idx="471">
                  <c:v>1955.6636249999999</c:v>
                </c:pt>
                <c:pt idx="472">
                  <c:v>1709.34116666666</c:v>
                </c:pt>
                <c:pt idx="473">
                  <c:v>2090.6051666666599</c:v>
                </c:pt>
                <c:pt idx="474">
                  <c:v>1930.23291666666</c:v>
                </c:pt>
                <c:pt idx="475">
                  <c:v>2252.1495416666598</c:v>
                </c:pt>
                <c:pt idx="476">
                  <c:v>2025.5564999999999</c:v>
                </c:pt>
                <c:pt idx="477">
                  <c:v>2431.169875</c:v>
                </c:pt>
                <c:pt idx="478">
                  <c:v>1985.1439583333299</c:v>
                </c:pt>
                <c:pt idx="479">
                  <c:v>2232.0480416666601</c:v>
                </c:pt>
                <c:pt idx="480">
                  <c:v>2000.4889166666601</c:v>
                </c:pt>
                <c:pt idx="481">
                  <c:v>2244.6094583333302</c:v>
                </c:pt>
                <c:pt idx="482">
                  <c:v>1956.4982499999901</c:v>
                </c:pt>
                <c:pt idx="483">
                  <c:v>2234.6941666666598</c:v>
                </c:pt>
                <c:pt idx="484">
                  <c:v>1764.0211666666601</c:v>
                </c:pt>
                <c:pt idx="485">
                  <c:v>1984.9037083333301</c:v>
                </c:pt>
                <c:pt idx="486">
                  <c:v>2259.3434166666598</c:v>
                </c:pt>
                <c:pt idx="487">
                  <c:v>2360.6292916666598</c:v>
                </c:pt>
                <c:pt idx="488">
                  <c:v>1846.40777272727</c:v>
                </c:pt>
                <c:pt idx="489">
                  <c:v>2621.3647499999902</c:v>
                </c:pt>
                <c:pt idx="490">
                  <c:v>1922.99563636363</c:v>
                </c:pt>
                <c:pt idx="491">
                  <c:v>2474.1590833333298</c:v>
                </c:pt>
                <c:pt idx="492">
                  <c:v>2056.328</c:v>
                </c:pt>
                <c:pt idx="493">
                  <c:v>2567.8376250000001</c:v>
                </c:pt>
                <c:pt idx="494">
                  <c:v>2030.3805833333299</c:v>
                </c:pt>
                <c:pt idx="495">
                  <c:v>2019.70716666666</c:v>
                </c:pt>
                <c:pt idx="496">
                  <c:v>1680.81474999999</c:v>
                </c:pt>
                <c:pt idx="497">
                  <c:v>2067.74695833333</c:v>
                </c:pt>
                <c:pt idx="498">
                  <c:v>2076.187375</c:v>
                </c:pt>
                <c:pt idx="499">
                  <c:v>2497.8737916666601</c:v>
                </c:pt>
                <c:pt idx="500">
                  <c:v>1934.8973333333299</c:v>
                </c:pt>
                <c:pt idx="501">
                  <c:v>2169.9367916666602</c:v>
                </c:pt>
                <c:pt idx="502">
                  <c:v>1909.34512499999</c:v>
                </c:pt>
                <c:pt idx="503">
                  <c:v>2149.7494166666602</c:v>
                </c:pt>
                <c:pt idx="504">
                  <c:v>1873.6608333333299</c:v>
                </c:pt>
                <c:pt idx="505">
                  <c:v>2116.88016666666</c:v>
                </c:pt>
                <c:pt idx="506">
                  <c:v>1699.7154166666601</c:v>
                </c:pt>
                <c:pt idx="507">
                  <c:v>2109.2648749999998</c:v>
                </c:pt>
                <c:pt idx="508">
                  <c:v>1848.3395416666599</c:v>
                </c:pt>
                <c:pt idx="509">
                  <c:v>2107.09733333333</c:v>
                </c:pt>
                <c:pt idx="510">
                  <c:v>2006.9661249999999</c:v>
                </c:pt>
                <c:pt idx="511">
                  <c:v>2248.7629999999999</c:v>
                </c:pt>
                <c:pt idx="512">
                  <c:v>1784.0219999999999</c:v>
                </c:pt>
                <c:pt idx="513">
                  <c:v>2240.7224999999999</c:v>
                </c:pt>
                <c:pt idx="514">
                  <c:v>1836.4853333333299</c:v>
                </c:pt>
                <c:pt idx="515">
                  <c:v>2042.4563333333299</c:v>
                </c:pt>
                <c:pt idx="516">
                  <c:v>2023.1317916666601</c:v>
                </c:pt>
                <c:pt idx="517">
                  <c:v>2365.6989999999901</c:v>
                </c:pt>
                <c:pt idx="518">
                  <c:v>2014.6587499999901</c:v>
                </c:pt>
                <c:pt idx="519">
                  <c:v>2307.1498749999901</c:v>
                </c:pt>
                <c:pt idx="520">
                  <c:v>2004.1671249999999</c:v>
                </c:pt>
                <c:pt idx="521">
                  <c:v>2271.43324999999</c:v>
                </c:pt>
                <c:pt idx="522">
                  <c:v>1920.9021250000001</c:v>
                </c:pt>
                <c:pt idx="523">
                  <c:v>2218.1039999999998</c:v>
                </c:pt>
                <c:pt idx="524">
                  <c:v>1970.1035833333301</c:v>
                </c:pt>
                <c:pt idx="525">
                  <c:v>2213.6470416666598</c:v>
                </c:pt>
                <c:pt idx="526">
                  <c:v>1732.7019583333299</c:v>
                </c:pt>
                <c:pt idx="527">
                  <c:v>1933.2025000000001</c:v>
                </c:pt>
                <c:pt idx="528">
                  <c:v>1784.0386999999901</c:v>
                </c:pt>
                <c:pt idx="529">
                  <c:v>2104.9902499999998</c:v>
                </c:pt>
                <c:pt idx="530">
                  <c:v>1969.7938125000001</c:v>
                </c:pt>
                <c:pt idx="531">
                  <c:v>2124.48358333333</c:v>
                </c:pt>
                <c:pt idx="532">
                  <c:v>1837.43941666666</c:v>
                </c:pt>
                <c:pt idx="533">
                  <c:v>2198.0576249999999</c:v>
                </c:pt>
                <c:pt idx="534">
                  <c:v>1935.0042083333301</c:v>
                </c:pt>
                <c:pt idx="535">
                  <c:v>2156.9343749999998</c:v>
                </c:pt>
                <c:pt idx="536">
                  <c:v>1926.1875</c:v>
                </c:pt>
                <c:pt idx="537">
                  <c:v>2214.9516250000001</c:v>
                </c:pt>
                <c:pt idx="538">
                  <c:v>1951.0851250000001</c:v>
                </c:pt>
                <c:pt idx="539">
                  <c:v>2127.3627916666601</c:v>
                </c:pt>
                <c:pt idx="540">
                  <c:v>1725.21108333333</c:v>
                </c:pt>
                <c:pt idx="541">
                  <c:v>1899.99741666666</c:v>
                </c:pt>
                <c:pt idx="542">
                  <c:v>1602.6900416666599</c:v>
                </c:pt>
                <c:pt idx="543">
                  <c:v>1989.90491666666</c:v>
                </c:pt>
                <c:pt idx="544">
                  <c:v>1684.1917083333301</c:v>
                </c:pt>
                <c:pt idx="545">
                  <c:v>1953.3324583333299</c:v>
                </c:pt>
                <c:pt idx="546">
                  <c:v>2007.6444999999901</c:v>
                </c:pt>
                <c:pt idx="547">
                  <c:v>2220.78666666666</c:v>
                </c:pt>
                <c:pt idx="548">
                  <c:v>1886.12816666666</c:v>
                </c:pt>
                <c:pt idx="549">
                  <c:v>2790.45141666666</c:v>
                </c:pt>
                <c:pt idx="550">
                  <c:v>1962.5399583333301</c:v>
                </c:pt>
                <c:pt idx="551">
                  <c:v>2332.38454166666</c:v>
                </c:pt>
                <c:pt idx="552">
                  <c:v>2132.88175</c:v>
                </c:pt>
                <c:pt idx="553">
                  <c:v>2626.2460416666599</c:v>
                </c:pt>
                <c:pt idx="554">
                  <c:v>2052.8806666666601</c:v>
                </c:pt>
                <c:pt idx="555">
                  <c:v>1989.07779166666</c:v>
                </c:pt>
                <c:pt idx="556">
                  <c:v>1942.3025416666601</c:v>
                </c:pt>
                <c:pt idx="557">
                  <c:v>2247.8567916666598</c:v>
                </c:pt>
                <c:pt idx="558">
                  <c:v>2029.9478749999901</c:v>
                </c:pt>
                <c:pt idx="559">
                  <c:v>2304.0392916666601</c:v>
                </c:pt>
                <c:pt idx="560">
                  <c:v>1755.5350416666599</c:v>
                </c:pt>
                <c:pt idx="561">
                  <c:v>2048.3871666666601</c:v>
                </c:pt>
                <c:pt idx="562">
                  <c:v>1943.12725</c:v>
                </c:pt>
                <c:pt idx="563">
                  <c:v>2243.9492500000001</c:v>
                </c:pt>
                <c:pt idx="564">
                  <c:v>1881.1257083333301</c:v>
                </c:pt>
                <c:pt idx="565">
                  <c:v>2096.1401249999999</c:v>
                </c:pt>
                <c:pt idx="566">
                  <c:v>1722.9338333333301</c:v>
                </c:pt>
                <c:pt idx="567">
                  <c:v>2293.70854166666</c:v>
                </c:pt>
                <c:pt idx="568">
                  <c:v>1850.04408333333</c:v>
                </c:pt>
                <c:pt idx="569">
                  <c:v>2374.0641666666602</c:v>
                </c:pt>
                <c:pt idx="570">
                  <c:v>1611.22</c:v>
                </c:pt>
                <c:pt idx="571">
                  <c:v>1846.55791666666</c:v>
                </c:pt>
                <c:pt idx="572">
                  <c:v>1799.310375</c:v>
                </c:pt>
                <c:pt idx="573">
                  <c:v>2070.2994583333302</c:v>
                </c:pt>
                <c:pt idx="574">
                  <c:v>1832.39116666666</c:v>
                </c:pt>
                <c:pt idx="575">
                  <c:v>2099.4979583333302</c:v>
                </c:pt>
                <c:pt idx="576">
                  <c:v>1845.81924999999</c:v>
                </c:pt>
                <c:pt idx="577">
                  <c:v>2042.6991666666599</c:v>
                </c:pt>
                <c:pt idx="578">
                  <c:v>1838.79779166666</c:v>
                </c:pt>
                <c:pt idx="579">
                  <c:v>2088.8355833333299</c:v>
                </c:pt>
                <c:pt idx="580">
                  <c:v>1883.367125</c:v>
                </c:pt>
                <c:pt idx="581">
                  <c:v>2092.3713333333299</c:v>
                </c:pt>
                <c:pt idx="582">
                  <c:v>1741.1714999999999</c:v>
                </c:pt>
                <c:pt idx="583">
                  <c:v>2051.60645833333</c:v>
                </c:pt>
                <c:pt idx="584">
                  <c:v>1642.1816249999999</c:v>
                </c:pt>
                <c:pt idx="585">
                  <c:v>1924.9824166666599</c:v>
                </c:pt>
                <c:pt idx="586">
                  <c:v>1831.9275833333299</c:v>
                </c:pt>
                <c:pt idx="587">
                  <c:v>2062.1536249999999</c:v>
                </c:pt>
                <c:pt idx="588">
                  <c:v>1844.1833750000001</c:v>
                </c:pt>
                <c:pt idx="589">
                  <c:v>2069.80945833333</c:v>
                </c:pt>
                <c:pt idx="590">
                  <c:v>1826.20020833333</c:v>
                </c:pt>
                <c:pt idx="591">
                  <c:v>2041.8861666666601</c:v>
                </c:pt>
                <c:pt idx="592">
                  <c:v>1819.0770833333299</c:v>
                </c:pt>
                <c:pt idx="593">
                  <c:v>2089.3340416666601</c:v>
                </c:pt>
                <c:pt idx="594">
                  <c:v>1807.22899999999</c:v>
                </c:pt>
                <c:pt idx="595">
                  <c:v>2062.937625</c:v>
                </c:pt>
                <c:pt idx="596">
                  <c:v>1688.17129166666</c:v>
                </c:pt>
                <c:pt idx="597">
                  <c:v>1882.3611249999999</c:v>
                </c:pt>
                <c:pt idx="598">
                  <c:v>1591.99795833333</c:v>
                </c:pt>
                <c:pt idx="599">
                  <c:v>1926.1012499999999</c:v>
                </c:pt>
                <c:pt idx="600">
                  <c:v>1874.9264166666601</c:v>
                </c:pt>
                <c:pt idx="601">
                  <c:v>2207.3483333333302</c:v>
                </c:pt>
                <c:pt idx="602">
                  <c:v>1911.4361249999999</c:v>
                </c:pt>
                <c:pt idx="603">
                  <c:v>2309.9924166666601</c:v>
                </c:pt>
                <c:pt idx="604">
                  <c:v>1934.6754166666601</c:v>
                </c:pt>
                <c:pt idx="605">
                  <c:v>2446.9752916666598</c:v>
                </c:pt>
                <c:pt idx="606">
                  <c:v>1950.0437916666599</c:v>
                </c:pt>
                <c:pt idx="607">
                  <c:v>2245.5435833333299</c:v>
                </c:pt>
                <c:pt idx="608">
                  <c:v>2055.8892500000002</c:v>
                </c:pt>
                <c:pt idx="609">
                  <c:v>2244.6372500000002</c:v>
                </c:pt>
                <c:pt idx="610">
                  <c:v>2363.6295416666599</c:v>
                </c:pt>
                <c:pt idx="611">
                  <c:v>3211.5232499999902</c:v>
                </c:pt>
                <c:pt idx="612">
                  <c:v>2147.2688333333299</c:v>
                </c:pt>
                <c:pt idx="613">
                  <c:v>2340.14141666666</c:v>
                </c:pt>
                <c:pt idx="614">
                  <c:v>2180.6801249999999</c:v>
                </c:pt>
                <c:pt idx="615">
                  <c:v>2606.2606666666602</c:v>
                </c:pt>
                <c:pt idx="616">
                  <c:v>1593.28204166666</c:v>
                </c:pt>
                <c:pt idx="617">
                  <c:v>1816.4230833333299</c:v>
                </c:pt>
                <c:pt idx="618">
                  <c:v>2012.89008333333</c:v>
                </c:pt>
                <c:pt idx="619">
                  <c:v>2323.33687499999</c:v>
                </c:pt>
                <c:pt idx="620">
                  <c:v>2038.519125</c:v>
                </c:pt>
                <c:pt idx="621">
                  <c:v>2540.8084583333298</c:v>
                </c:pt>
                <c:pt idx="622">
                  <c:v>1708.6217083333299</c:v>
                </c:pt>
                <c:pt idx="623">
                  <c:v>2016.7689583333299</c:v>
                </c:pt>
                <c:pt idx="624">
                  <c:v>1949.9066250000001</c:v>
                </c:pt>
                <c:pt idx="625">
                  <c:v>2290.6012500000002</c:v>
                </c:pt>
                <c:pt idx="626">
                  <c:v>1880.72729166666</c:v>
                </c:pt>
                <c:pt idx="627">
                  <c:v>2154.9060416666598</c:v>
                </c:pt>
                <c:pt idx="628">
                  <c:v>1956.88375</c:v>
                </c:pt>
                <c:pt idx="629">
                  <c:v>2342.821625</c:v>
                </c:pt>
                <c:pt idx="630">
                  <c:v>2046.5167083333299</c:v>
                </c:pt>
                <c:pt idx="631">
                  <c:v>2574.9333750000001</c:v>
                </c:pt>
                <c:pt idx="632">
                  <c:v>1838.4179166666599</c:v>
                </c:pt>
                <c:pt idx="633">
                  <c:v>2156.3199583333299</c:v>
                </c:pt>
                <c:pt idx="634">
                  <c:v>1879.3218749999901</c:v>
                </c:pt>
                <c:pt idx="635">
                  <c:v>2407.2310416666601</c:v>
                </c:pt>
                <c:pt idx="636">
                  <c:v>1984.76958333333</c:v>
                </c:pt>
                <c:pt idx="637">
                  <c:v>2474.5342083333298</c:v>
                </c:pt>
                <c:pt idx="638">
                  <c:v>1896.93095833333</c:v>
                </c:pt>
                <c:pt idx="639">
                  <c:v>2473.4072916666601</c:v>
                </c:pt>
                <c:pt idx="640">
                  <c:v>1830.4516249999999</c:v>
                </c:pt>
                <c:pt idx="641">
                  <c:v>2146.0133333333301</c:v>
                </c:pt>
                <c:pt idx="642">
                  <c:v>1967.22974999999</c:v>
                </c:pt>
                <c:pt idx="643">
                  <c:v>2182.4940000000001</c:v>
                </c:pt>
                <c:pt idx="644">
                  <c:v>1929.8937777777701</c:v>
                </c:pt>
                <c:pt idx="645">
                  <c:v>2045.6363636363601</c:v>
                </c:pt>
                <c:pt idx="646">
                  <c:v>1880.0908571428499</c:v>
                </c:pt>
                <c:pt idx="647">
                  <c:v>2085.9897500000002</c:v>
                </c:pt>
                <c:pt idx="648">
                  <c:v>2014.6393125</c:v>
                </c:pt>
                <c:pt idx="649">
                  <c:v>2325.59958333333</c:v>
                </c:pt>
                <c:pt idx="650">
                  <c:v>1960.05679166666</c:v>
                </c:pt>
                <c:pt idx="651">
                  <c:v>2341.8746666666598</c:v>
                </c:pt>
                <c:pt idx="652">
                  <c:v>1722.6105</c:v>
                </c:pt>
                <c:pt idx="653">
                  <c:v>2026.1913750000001</c:v>
                </c:pt>
                <c:pt idx="654">
                  <c:v>1621.5212916666601</c:v>
                </c:pt>
                <c:pt idx="655">
                  <c:v>1833.5901249999999</c:v>
                </c:pt>
                <c:pt idx="656">
                  <c:v>1763.4928749999999</c:v>
                </c:pt>
                <c:pt idx="657">
                  <c:v>2059.60249999999</c:v>
                </c:pt>
                <c:pt idx="658">
                  <c:v>1995.29342857142</c:v>
                </c:pt>
                <c:pt idx="659">
                  <c:v>2089.6785416666598</c:v>
                </c:pt>
                <c:pt idx="660">
                  <c:v>1968.56105555555</c:v>
                </c:pt>
                <c:pt idx="661">
                  <c:v>2332.91908333333</c:v>
                </c:pt>
                <c:pt idx="662">
                  <c:v>2027.29349999999</c:v>
                </c:pt>
                <c:pt idx="663">
                  <c:v>2408.9666666666599</c:v>
                </c:pt>
                <c:pt idx="664">
                  <c:v>2020.8008749999999</c:v>
                </c:pt>
                <c:pt idx="665">
                  <c:v>2143.7741666666602</c:v>
                </c:pt>
                <c:pt idx="666">
                  <c:v>1733.66625</c:v>
                </c:pt>
                <c:pt idx="667">
                  <c:v>1938.42895833333</c:v>
                </c:pt>
                <c:pt idx="668">
                  <c:v>1811.3492083333299</c:v>
                </c:pt>
                <c:pt idx="669">
                  <c:v>2407.5522083333299</c:v>
                </c:pt>
                <c:pt idx="670">
                  <c:v>2557.52991666666</c:v>
                </c:pt>
                <c:pt idx="671">
                  <c:v>3343.2067916666601</c:v>
                </c:pt>
                <c:pt idx="672">
                  <c:v>1855.5550416666599</c:v>
                </c:pt>
                <c:pt idx="673">
                  <c:v>2107.1355416666602</c:v>
                </c:pt>
                <c:pt idx="674">
                  <c:v>2148.7616249999901</c:v>
                </c:pt>
                <c:pt idx="675">
                  <c:v>2362.4044583333298</c:v>
                </c:pt>
                <c:pt idx="676">
                  <c:v>1645.9032999999999</c:v>
                </c:pt>
                <c:pt idx="677">
                  <c:v>1852.95022727272</c:v>
                </c:pt>
                <c:pt idx="678">
                  <c:v>2100.8144499999999</c:v>
                </c:pt>
                <c:pt idx="679">
                  <c:v>2257.8534999999902</c:v>
                </c:pt>
                <c:pt idx="680">
                  <c:v>2056.5866249999999</c:v>
                </c:pt>
                <c:pt idx="681">
                  <c:v>2275.6061666666601</c:v>
                </c:pt>
                <c:pt idx="682">
                  <c:v>1961.3328750000001</c:v>
                </c:pt>
                <c:pt idx="683">
                  <c:v>2277.7167083333302</c:v>
                </c:pt>
                <c:pt idx="684">
                  <c:v>1943.82499999999</c:v>
                </c:pt>
                <c:pt idx="685">
                  <c:v>2235.0515416666599</c:v>
                </c:pt>
                <c:pt idx="686">
                  <c:v>1723.949625</c:v>
                </c:pt>
                <c:pt idx="687">
                  <c:v>1901.2469166666599</c:v>
                </c:pt>
                <c:pt idx="688">
                  <c:v>1893.2130833333299</c:v>
                </c:pt>
                <c:pt idx="689">
                  <c:v>2235.2352083333299</c:v>
                </c:pt>
                <c:pt idx="690">
                  <c:v>2172.7842083333298</c:v>
                </c:pt>
                <c:pt idx="691">
                  <c:v>2876.3842499999901</c:v>
                </c:pt>
                <c:pt idx="692">
                  <c:v>2270.6802499999999</c:v>
                </c:pt>
                <c:pt idx="693">
                  <c:v>3024.1334583333301</c:v>
                </c:pt>
                <c:pt idx="694">
                  <c:v>2140.97379166666</c:v>
                </c:pt>
                <c:pt idx="695">
                  <c:v>2883.3863333333302</c:v>
                </c:pt>
                <c:pt idx="696">
                  <c:v>2117.8012916666598</c:v>
                </c:pt>
                <c:pt idx="697">
                  <c:v>2926.3967916666602</c:v>
                </c:pt>
                <c:pt idx="698">
                  <c:v>2367.2226249999999</c:v>
                </c:pt>
                <c:pt idx="699">
                  <c:v>3195.3001250000002</c:v>
                </c:pt>
                <c:pt idx="700">
                  <c:v>2338.9344166666601</c:v>
                </c:pt>
                <c:pt idx="701">
                  <c:v>2643.5017916666602</c:v>
                </c:pt>
                <c:pt idx="702">
                  <c:v>2096.2074166666598</c:v>
                </c:pt>
                <c:pt idx="703">
                  <c:v>2410.1449583333301</c:v>
                </c:pt>
                <c:pt idx="704">
                  <c:v>2059.38004166666</c:v>
                </c:pt>
                <c:pt idx="705">
                  <c:v>2394.1077500000001</c:v>
                </c:pt>
                <c:pt idx="706">
                  <c:v>1972.1649583333301</c:v>
                </c:pt>
                <c:pt idx="707">
                  <c:v>2230.0864999999999</c:v>
                </c:pt>
                <c:pt idx="708">
                  <c:v>1787.87870833333</c:v>
                </c:pt>
                <c:pt idx="709">
                  <c:v>1997.3041250000001</c:v>
                </c:pt>
                <c:pt idx="710">
                  <c:v>1729.9509166666601</c:v>
                </c:pt>
                <c:pt idx="711">
                  <c:v>2047.0395000000001</c:v>
                </c:pt>
                <c:pt idx="712">
                  <c:v>1953.6437083333301</c:v>
                </c:pt>
                <c:pt idx="713">
                  <c:v>2451.7428749999999</c:v>
                </c:pt>
                <c:pt idx="714">
                  <c:v>1992.5728749999901</c:v>
                </c:pt>
                <c:pt idx="715">
                  <c:v>2288.7292499999999</c:v>
                </c:pt>
                <c:pt idx="716">
                  <c:v>1741.06274999999</c:v>
                </c:pt>
                <c:pt idx="717">
                  <c:v>1948.48549999999</c:v>
                </c:pt>
                <c:pt idx="718">
                  <c:v>1686.002375</c:v>
                </c:pt>
                <c:pt idx="719">
                  <c:v>2049.07045833333</c:v>
                </c:pt>
                <c:pt idx="720">
                  <c:v>1898.9733333333299</c:v>
                </c:pt>
                <c:pt idx="721">
                  <c:v>2160.0101249999998</c:v>
                </c:pt>
                <c:pt idx="722">
                  <c:v>1749.8718636363601</c:v>
                </c:pt>
                <c:pt idx="723">
                  <c:v>2125.4543749999998</c:v>
                </c:pt>
                <c:pt idx="724">
                  <c:v>1779.80779166666</c:v>
                </c:pt>
                <c:pt idx="725">
                  <c:v>2286.2164166666598</c:v>
                </c:pt>
                <c:pt idx="726">
                  <c:v>1982.47729166666</c:v>
                </c:pt>
                <c:pt idx="727">
                  <c:v>2385.11704166666</c:v>
                </c:pt>
                <c:pt idx="728">
                  <c:v>1959.6472916666601</c:v>
                </c:pt>
                <c:pt idx="729">
                  <c:v>2134.0819999999999</c:v>
                </c:pt>
              </c:numCache>
            </c:numRef>
          </c:yVal>
          <c:smooth val="0"/>
          <c:extLst>
            <c:ext xmlns:c16="http://schemas.microsoft.com/office/drawing/2014/chart" uri="{C3380CC4-5D6E-409C-BE32-E72D297353CC}">
              <c16:uniqueId val="{00000000-A93F-4793-91FF-9C04BF9B87E3}"/>
            </c:ext>
          </c:extLst>
        </c:ser>
        <c:dLbls>
          <c:showLegendKey val="0"/>
          <c:showVal val="0"/>
          <c:showCatName val="0"/>
          <c:showSerName val="0"/>
          <c:showPercent val="0"/>
          <c:showBubbleSize val="0"/>
        </c:dLbls>
        <c:axId val="629410735"/>
        <c:axId val="1593762607"/>
      </c:scatterChart>
      <c:valAx>
        <c:axId val="6294107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Price</a:t>
                </a:r>
              </a:p>
            </c:rich>
          </c:tx>
          <c:layout>
            <c:manualLayout>
              <c:xMode val="edge"/>
              <c:yMode val="edge"/>
              <c:x val="0.49652668416447943"/>
              <c:y val="0.8928091435379088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762607"/>
        <c:crosses val="autoZero"/>
        <c:crossBetween val="midCat"/>
      </c:valAx>
      <c:valAx>
        <c:axId val="159376260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Quantity of Water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4107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Aggregate Cost to Produce vs Kootha,Surjek and Jutik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Kootha CtP</c:v>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Analysis'!$G$22:$R$22</c:f>
              <c:numCache>
                <c:formatCode>0.00</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val>
          <c:smooth val="0"/>
          <c:extLst>
            <c:ext xmlns:c16="http://schemas.microsoft.com/office/drawing/2014/chart" uri="{C3380CC4-5D6E-409C-BE32-E72D297353CC}">
              <c16:uniqueId val="{00000000-3F8D-4762-BD6C-6EAF00256BEC}"/>
            </c:ext>
          </c:extLst>
        </c:ser>
        <c:ser>
          <c:idx val="2"/>
          <c:order val="1"/>
          <c:tx>
            <c:v>Jutik CtP</c:v>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Analysis'!$G$44:$R$44</c:f>
              <c:numCache>
                <c:formatCode>0.00</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val>
          <c:smooth val="0"/>
          <c:extLst>
            <c:ext xmlns:c16="http://schemas.microsoft.com/office/drawing/2014/chart" uri="{C3380CC4-5D6E-409C-BE32-E72D297353CC}">
              <c16:uniqueId val="{00000002-3F8D-4762-BD6C-6EAF00256BEC}"/>
            </c:ext>
          </c:extLst>
        </c:ser>
        <c:ser>
          <c:idx val="3"/>
          <c:order val="2"/>
          <c:tx>
            <c:v>Surjek CtP</c:v>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'Economic Cost Analysis'!$G$10:$R$10</c:f>
              <c:numCache>
                <c:formatCode>mmm\-yy</c:formatCode>
                <c:ptCount val="12"/>
                <c:pt idx="0">
                  <c:v>41456</c:v>
                </c:pt>
                <c:pt idx="1">
                  <c:v>41487</c:v>
                </c:pt>
                <c:pt idx="2">
                  <c:v>41518</c:v>
                </c:pt>
                <c:pt idx="3">
                  <c:v>41548</c:v>
                </c:pt>
                <c:pt idx="4">
                  <c:v>41579</c:v>
                </c:pt>
                <c:pt idx="5">
                  <c:v>41609</c:v>
                </c:pt>
                <c:pt idx="6">
                  <c:v>41640</c:v>
                </c:pt>
                <c:pt idx="7">
                  <c:v>41671</c:v>
                </c:pt>
                <c:pt idx="8">
                  <c:v>41699</c:v>
                </c:pt>
                <c:pt idx="9">
                  <c:v>41730</c:v>
                </c:pt>
                <c:pt idx="10">
                  <c:v>41760</c:v>
                </c:pt>
                <c:pt idx="11">
                  <c:v>41791</c:v>
                </c:pt>
              </c:numCache>
            </c:numRef>
          </c:cat>
          <c:val>
            <c:numRef>
              <c:f>'Economic Cost Analysis'!$G$33:$R$33</c:f>
              <c:numCache>
                <c:formatCode>0.00</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val>
          <c:smooth val="0"/>
          <c:extLst>
            <c:ext xmlns:c16="http://schemas.microsoft.com/office/drawing/2014/chart" uri="{C3380CC4-5D6E-409C-BE32-E72D297353CC}">
              <c16:uniqueId val="{00000003-3F8D-4762-BD6C-6EAF00256BEC}"/>
            </c:ext>
          </c:extLst>
        </c:ser>
        <c:ser>
          <c:idx val="1"/>
          <c:order val="3"/>
          <c:tx>
            <c:v>Overall CtP</c:v>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'Economic Cost Analysis'!$G$60:$R$60</c:f>
              <c:numCache>
                <c:formatCode>#,##0.00</c:formatCode>
                <c:ptCount val="12"/>
                <c:pt idx="0">
                  <c:v>35.4895180180268</c:v>
                </c:pt>
                <c:pt idx="1">
                  <c:v>40.083392414844866</c:v>
                </c:pt>
                <c:pt idx="2">
                  <c:v>43.723249193160832</c:v>
                </c:pt>
                <c:pt idx="3">
                  <c:v>48.886636356341938</c:v>
                </c:pt>
                <c:pt idx="4">
                  <c:v>56.088102230227392</c:v>
                </c:pt>
                <c:pt idx="5">
                  <c:v>39.044842053719009</c:v>
                </c:pt>
                <c:pt idx="6">
                  <c:v>38.918514174055339</c:v>
                </c:pt>
                <c:pt idx="7">
                  <c:v>41.543319627670584</c:v>
                </c:pt>
                <c:pt idx="8">
                  <c:v>35.585926820374347</c:v>
                </c:pt>
                <c:pt idx="9">
                  <c:v>35.928208360416363</c:v>
                </c:pt>
                <c:pt idx="10">
                  <c:v>41.013913758286819</c:v>
                </c:pt>
                <c:pt idx="11">
                  <c:v>37.418278653587279</c:v>
                </c:pt>
              </c:numCache>
            </c:numRef>
          </c:val>
          <c:smooth val="0"/>
          <c:extLst>
            <c:ext xmlns:c16="http://schemas.microsoft.com/office/drawing/2014/chart" uri="{C3380CC4-5D6E-409C-BE32-E72D297353CC}">
              <c16:uniqueId val="{00000005-3F8D-4762-BD6C-6EAF00256BEC}"/>
            </c:ext>
          </c:extLst>
        </c:ser>
        <c:dLbls>
          <c:showLegendKey val="0"/>
          <c:showVal val="0"/>
          <c:showCatName val="0"/>
          <c:showSerName val="0"/>
          <c:showPercent val="0"/>
          <c:showBubbleSize val="0"/>
        </c:dLbls>
        <c:marker val="1"/>
        <c:smooth val="0"/>
        <c:axId val="631752223"/>
        <c:axId val="611177135"/>
      </c:lineChart>
      <c:dateAx>
        <c:axId val="6317522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Month</a:t>
                </a:r>
              </a:p>
            </c:rich>
          </c:tx>
          <c:layout>
            <c:manualLayout>
              <c:xMode val="edge"/>
              <c:yMode val="edge"/>
              <c:x val="0.49878084956825108"/>
              <c:y val="0.7881550021983292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1177135"/>
        <c:crosses val="autoZero"/>
        <c:auto val="1"/>
        <c:lblOffset val="100"/>
        <c:baseTimeUnit val="months"/>
      </c:dateAx>
      <c:valAx>
        <c:axId val="611177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t>Cost</a:t>
                </a:r>
                <a:r>
                  <a:rPr lang="en-US" sz="1200" b="1" baseline="0"/>
                  <a:t> to Produce($/ML)</a:t>
                </a:r>
                <a:endParaRPr lang="en-US" sz="1200" b="1"/>
              </a:p>
            </c:rich>
          </c:tx>
          <c:layout>
            <c:manualLayout>
              <c:xMode val="edge"/>
              <c:yMode val="edge"/>
              <c:x val="1.4332514332514333E-2"/>
              <c:y val="0.2238082390716388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752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Kootha Scatter Plot (Cost to Produce vs. Volume of Water Produced)</a:t>
            </a:r>
          </a:p>
        </c:rich>
      </c:tx>
      <c:layout>
        <c:manualLayout>
          <c:xMode val="edge"/>
          <c:yMode val="edge"/>
          <c:x val="0.1069746254417105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Analysis'!$G$21:$R$21</c:f>
              <c:numCache>
                <c:formatCode>0.00</c:formatCode>
                <c:ptCount val="12"/>
                <c:pt idx="0">
                  <c:v>181.933291</c:v>
                </c:pt>
                <c:pt idx="1">
                  <c:v>187.44394299999999</c:v>
                </c:pt>
                <c:pt idx="2">
                  <c:v>184.77365699999999</c:v>
                </c:pt>
                <c:pt idx="3">
                  <c:v>191.54109299999999</c:v>
                </c:pt>
                <c:pt idx="4">
                  <c:v>98.096062000000003</c:v>
                </c:pt>
                <c:pt idx="5">
                  <c:v>185.30685299999999</c:v>
                </c:pt>
                <c:pt idx="6">
                  <c:v>186.90143900000001</c:v>
                </c:pt>
                <c:pt idx="7">
                  <c:v>158.58676500000001</c:v>
                </c:pt>
                <c:pt idx="8">
                  <c:v>191.40367599999999</c:v>
                </c:pt>
                <c:pt idx="9">
                  <c:v>171.057864</c:v>
                </c:pt>
                <c:pt idx="10">
                  <c:v>169.28699900000001</c:v>
                </c:pt>
                <c:pt idx="11">
                  <c:v>142.50871699999999</c:v>
                </c:pt>
              </c:numCache>
            </c:numRef>
          </c:xVal>
          <c:yVal>
            <c:numRef>
              <c:f>'Economic Cost Analysis'!$G$22:$R$22</c:f>
              <c:numCache>
                <c:formatCode>0.00</c:formatCode>
                <c:ptCount val="12"/>
                <c:pt idx="0">
                  <c:v>19.008554460403097</c:v>
                </c:pt>
                <c:pt idx="1">
                  <c:v>25.492172623052561</c:v>
                </c:pt>
                <c:pt idx="2">
                  <c:v>20.246430814356369</c:v>
                </c:pt>
                <c:pt idx="3">
                  <c:v>18.538208897820557</c:v>
                </c:pt>
                <c:pt idx="4">
                  <c:v>37.173188734592117</c:v>
                </c:pt>
                <c:pt idx="5">
                  <c:v>18.926571259334377</c:v>
                </c:pt>
                <c:pt idx="6">
                  <c:v>28.088710165040506</c:v>
                </c:pt>
                <c:pt idx="7">
                  <c:v>27.869870996564565</c:v>
                </c:pt>
                <c:pt idx="8">
                  <c:v>23.038875551690033</c:v>
                </c:pt>
                <c:pt idx="9">
                  <c:v>25.83514265328515</c:v>
                </c:pt>
                <c:pt idx="10">
                  <c:v>27.720966236714666</c:v>
                </c:pt>
                <c:pt idx="11">
                  <c:v>37.542526065045898</c:v>
                </c:pt>
              </c:numCache>
            </c:numRef>
          </c:yVal>
          <c:smooth val="0"/>
          <c:extLst>
            <c:ext xmlns:c16="http://schemas.microsoft.com/office/drawing/2014/chart" uri="{C3380CC4-5D6E-409C-BE32-E72D297353CC}">
              <c16:uniqueId val="{00000000-CDEE-4E51-BA6C-3CDB587E08DD}"/>
            </c:ext>
          </c:extLst>
        </c:ser>
        <c:dLbls>
          <c:showLegendKey val="0"/>
          <c:showVal val="0"/>
          <c:showCatName val="0"/>
          <c:showSerName val="0"/>
          <c:showPercent val="0"/>
          <c:showBubbleSize val="0"/>
        </c:dLbls>
        <c:axId val="844427503"/>
        <c:axId val="1536575567"/>
      </c:scatterChart>
      <c:valAx>
        <c:axId val="844427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Total Volume of Water Produced</a:t>
                </a:r>
              </a:p>
            </c:rich>
          </c:tx>
          <c:layout>
            <c:manualLayout>
              <c:xMode val="edge"/>
              <c:yMode val="edge"/>
              <c:x val="0.33743661395559388"/>
              <c:y val="0.897198891805190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6575567"/>
        <c:crosses val="autoZero"/>
        <c:crossBetween val="midCat"/>
      </c:valAx>
      <c:valAx>
        <c:axId val="1536575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Cost to Produce ($/ML)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42750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Surjek Scatter Plot (Cost to Produce vs. Volume of Water Produced)</a:t>
            </a:r>
            <a:endParaRPr lang="en-US" sz="12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Analysis'!$G$32:$R$32</c:f>
              <c:numCache>
                <c:formatCode>0.00</c:formatCode>
                <c:ptCount val="12"/>
                <c:pt idx="0">
                  <c:v>214.968999</c:v>
                </c:pt>
                <c:pt idx="1">
                  <c:v>228.199051</c:v>
                </c:pt>
                <c:pt idx="2">
                  <c:v>216.53646700000002</c:v>
                </c:pt>
                <c:pt idx="3">
                  <c:v>236.760276</c:v>
                </c:pt>
                <c:pt idx="4">
                  <c:v>232.052864</c:v>
                </c:pt>
                <c:pt idx="5">
                  <c:v>240.21016</c:v>
                </c:pt>
                <c:pt idx="6">
                  <c:v>288.160549</c:v>
                </c:pt>
                <c:pt idx="7">
                  <c:v>306.884524</c:v>
                </c:pt>
                <c:pt idx="8">
                  <c:v>367.65100600000005</c:v>
                </c:pt>
                <c:pt idx="9">
                  <c:v>351.99016599999999</c:v>
                </c:pt>
                <c:pt idx="10">
                  <c:v>362.822</c:v>
                </c:pt>
                <c:pt idx="11">
                  <c:v>260.31229999999999</c:v>
                </c:pt>
              </c:numCache>
            </c:numRef>
          </c:xVal>
          <c:yVal>
            <c:numRef>
              <c:f>'Economic Cost Analysis'!$G$33:$R$33</c:f>
              <c:numCache>
                <c:formatCode>0.00</c:formatCode>
                <c:ptCount val="12"/>
                <c:pt idx="0">
                  <c:v>52.749704483604205</c:v>
                </c:pt>
                <c:pt idx="1">
                  <c:v>59.863878813385597</c:v>
                </c:pt>
                <c:pt idx="2">
                  <c:v>63.762690282929732</c:v>
                </c:pt>
                <c:pt idx="3">
                  <c:v>78.188472724753353</c:v>
                </c:pt>
                <c:pt idx="4">
                  <c:v>86.296565119062237</c:v>
                </c:pt>
                <c:pt idx="5">
                  <c:v>53.948353573134469</c:v>
                </c:pt>
                <c:pt idx="6">
                  <c:v>48.540531907011328</c:v>
                </c:pt>
                <c:pt idx="7">
                  <c:v>53.6634853464152</c:v>
                </c:pt>
                <c:pt idx="8">
                  <c:v>40.836500744441324</c:v>
                </c:pt>
                <c:pt idx="9">
                  <c:v>45.840777989347593</c:v>
                </c:pt>
                <c:pt idx="10">
                  <c:v>52.15056777763202</c:v>
                </c:pt>
                <c:pt idx="11">
                  <c:v>32.611103369040954</c:v>
                </c:pt>
              </c:numCache>
            </c:numRef>
          </c:yVal>
          <c:smooth val="0"/>
          <c:extLst>
            <c:ext xmlns:c16="http://schemas.microsoft.com/office/drawing/2014/chart" uri="{C3380CC4-5D6E-409C-BE32-E72D297353CC}">
              <c16:uniqueId val="{00000000-63D8-4E1B-BFC3-155404837070}"/>
            </c:ext>
          </c:extLst>
        </c:ser>
        <c:dLbls>
          <c:showLegendKey val="0"/>
          <c:showVal val="0"/>
          <c:showCatName val="0"/>
          <c:showSerName val="0"/>
          <c:showPercent val="0"/>
          <c:showBubbleSize val="0"/>
        </c:dLbls>
        <c:axId val="636001183"/>
        <c:axId val="601645775"/>
      </c:scatterChart>
      <c:valAx>
        <c:axId val="6360011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lumMod val="65000"/>
                        <a:lumOff val="35000"/>
                      </a:srgbClr>
                    </a:solidFill>
                    <a:latin typeface="+mn-lt"/>
                    <a:ea typeface="+mn-ea"/>
                    <a:cs typeface="+mn-cs"/>
                  </a:defRPr>
                </a:pPr>
                <a:r>
                  <a:rPr lang="en-US" sz="1000" b="1" i="0" baseline="0">
                    <a:effectLst/>
                  </a:rPr>
                  <a:t>Total Volume of Water Produced</a:t>
                </a:r>
                <a:endParaRPr lang="en-US"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rgbClr val="000000">
                        <a:lumMod val="65000"/>
                        <a:lumOff val="35000"/>
                      </a:srgbClr>
                    </a:solidFill>
                  </a:defRPr>
                </a:pPr>
                <a:endParaRPr lang="en-US"/>
              </a:p>
            </c:rich>
          </c:tx>
          <c:layout>
            <c:manualLayout>
              <c:xMode val="edge"/>
              <c:yMode val="edge"/>
              <c:x val="0.34058223972003498"/>
              <c:y val="0.87310185185185185"/>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rgbClr val="000000">
                      <a:lumMod val="65000"/>
                      <a:lumOff val="35000"/>
                    </a:srgb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645775"/>
        <c:crosses val="autoZero"/>
        <c:crossBetween val="midCat"/>
      </c:valAx>
      <c:valAx>
        <c:axId val="6016457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baseline="0">
                    <a:effectLst/>
                  </a:rPr>
                  <a:t>Cost to Produce ($/ML)</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0011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i="0" baseline="0">
                <a:effectLst/>
              </a:rPr>
              <a:t>Jutik Scatter Plot (Cost to Produce vs. Volume of Water Produced)</a:t>
            </a:r>
            <a:endParaRPr lang="en-US" sz="1200">
              <a:effectLst/>
            </a:endParaRPr>
          </a:p>
        </c:rich>
      </c:tx>
      <c:layout>
        <c:manualLayout>
          <c:xMode val="edge"/>
          <c:yMode val="edge"/>
          <c:x val="0.10974999999999999"/>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'Economic Cost Analysis'!$G$43:$R$43</c:f>
              <c:numCache>
                <c:formatCode>0.00</c:formatCode>
                <c:ptCount val="12"/>
                <c:pt idx="0">
                  <c:v>250.24199099999998</c:v>
                </c:pt>
                <c:pt idx="1">
                  <c:v>206.740703</c:v>
                </c:pt>
                <c:pt idx="2">
                  <c:v>201.23546099999996</c:v>
                </c:pt>
                <c:pt idx="3">
                  <c:v>174.36956599999999</c:v>
                </c:pt>
                <c:pt idx="4">
                  <c:v>204.09105</c:v>
                </c:pt>
                <c:pt idx="5">
                  <c:v>146.35666599999999</c:v>
                </c:pt>
                <c:pt idx="6">
                  <c:v>204.20249700000002</c:v>
                </c:pt>
                <c:pt idx="7">
                  <c:v>217.43019900000002</c:v>
                </c:pt>
                <c:pt idx="8">
                  <c:v>230.98220000000001</c:v>
                </c:pt>
                <c:pt idx="9">
                  <c:v>236.441136</c:v>
                </c:pt>
                <c:pt idx="10">
                  <c:v>241.40736899999999</c:v>
                </c:pt>
                <c:pt idx="11">
                  <c:v>220.380334</c:v>
                </c:pt>
              </c:numCache>
            </c:numRef>
          </c:xVal>
          <c:yVal>
            <c:numRef>
              <c:f>'Economic Cost Analysis'!$G$44:$R$44</c:f>
              <c:numCache>
                <c:formatCode>0.00</c:formatCode>
                <c:ptCount val="12"/>
                <c:pt idx="0">
                  <c:v>32.644395721309699</c:v>
                </c:pt>
                <c:pt idx="1">
                  <c:v>31.479124229144556</c:v>
                </c:pt>
                <c:pt idx="2">
                  <c:v>43.716430376785929</c:v>
                </c:pt>
                <c:pt idx="3">
                  <c:v>42.437461047529588</c:v>
                </c:pt>
                <c:pt idx="4">
                  <c:v>30.832306822249631</c:v>
                </c:pt>
                <c:pt idx="5">
                  <c:v>40.056607121314855</c:v>
                </c:pt>
                <c:pt idx="6">
                  <c:v>35.252643432800426</c:v>
                </c:pt>
                <c:pt idx="7">
                  <c:v>34.40970474928254</c:v>
                </c:pt>
                <c:pt idx="8">
                  <c:v>37.625793747462467</c:v>
                </c:pt>
                <c:pt idx="9">
                  <c:v>28.473377116074253</c:v>
                </c:pt>
                <c:pt idx="10">
                  <c:v>33.597819136852863</c:v>
                </c:pt>
                <c:pt idx="11">
                  <c:v>43.016148904686304</c:v>
                </c:pt>
              </c:numCache>
            </c:numRef>
          </c:yVal>
          <c:smooth val="0"/>
          <c:extLst>
            <c:ext xmlns:c16="http://schemas.microsoft.com/office/drawing/2014/chart" uri="{C3380CC4-5D6E-409C-BE32-E72D297353CC}">
              <c16:uniqueId val="{00000000-0E71-40D0-981B-B6132D4AD24F}"/>
            </c:ext>
          </c:extLst>
        </c:ser>
        <c:dLbls>
          <c:showLegendKey val="0"/>
          <c:showVal val="0"/>
          <c:showCatName val="0"/>
          <c:showSerName val="0"/>
          <c:showPercent val="0"/>
          <c:showBubbleSize val="0"/>
        </c:dLbls>
        <c:axId val="1063945407"/>
        <c:axId val="1299492575"/>
      </c:scatterChart>
      <c:valAx>
        <c:axId val="10639454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baseline="0">
                    <a:effectLst/>
                  </a:rPr>
                  <a:t>Total Volume of Water Produced</a:t>
                </a:r>
                <a:endParaRPr lang="en-US" sz="1000">
                  <a:effectLst/>
                </a:endParaRPr>
              </a:p>
            </c:rich>
          </c:tx>
          <c:layout>
            <c:manualLayout>
              <c:xMode val="edge"/>
              <c:yMode val="edge"/>
              <c:x val="0.35240863470418377"/>
              <c:y val="0.902370905294296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492575"/>
        <c:crosses val="autoZero"/>
        <c:crossBetween val="midCat"/>
      </c:valAx>
      <c:valAx>
        <c:axId val="129949257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1" i="0" baseline="0">
                    <a:effectLst/>
                  </a:rPr>
                  <a:t>Cost to Produce ($/ML)</a:t>
                </a:r>
                <a:endParaRPr lang="en-US" sz="10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9454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Cost to Produce vs. WBMP Market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'Economic Cost Analysis'!$B$226</c:f>
              <c:strCache>
                <c:ptCount val="1"/>
                <c:pt idx="0">
                  <c:v>Overall Desalination Cost to Produce ($/ML)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'Economic Cost Analysis'!$A$227:$A$229</c:f>
              <c:strCache>
                <c:ptCount val="3"/>
                <c:pt idx="0">
                  <c:v>Kootha</c:v>
                </c:pt>
                <c:pt idx="1">
                  <c:v>Surjek</c:v>
                </c:pt>
                <c:pt idx="2">
                  <c:v>Jutik</c:v>
                </c:pt>
              </c:strCache>
            </c:strRef>
          </c:cat>
          <c:val>
            <c:numRef>
              <c:f>'Economic Cost Analysis'!$B$227:$B$229</c:f>
              <c:numCache>
                <c:formatCode>"$"#,##0.00;[Red]\-"$"#,##0.00</c:formatCode>
                <c:ptCount val="3"/>
                <c:pt idx="0" formatCode="&quot;$&quot;#,##0.00;[Red]\-&quot;$&quot;#,##0.00\ &quot;$/ML&quot;">
                  <c:v>25.001374005209883</c:v>
                </c:pt>
                <c:pt idx="1">
                  <c:v>54.231506516209798</c:v>
                </c:pt>
                <c:pt idx="2">
                  <c:v>35.80418919825496</c:v>
                </c:pt>
              </c:numCache>
            </c:numRef>
          </c:val>
          <c:extLst>
            <c:ext xmlns:c16="http://schemas.microsoft.com/office/drawing/2014/chart" uri="{C3380CC4-5D6E-409C-BE32-E72D297353CC}">
              <c16:uniqueId val="{00000000-0278-49B2-862A-6408A4BDB8EE}"/>
            </c:ext>
          </c:extLst>
        </c:ser>
        <c:dLbls>
          <c:showLegendKey val="0"/>
          <c:showVal val="0"/>
          <c:showCatName val="0"/>
          <c:showSerName val="0"/>
          <c:showPercent val="0"/>
          <c:showBubbleSize val="0"/>
        </c:dLbls>
        <c:gapWidth val="219"/>
        <c:overlap val="-27"/>
        <c:axId val="295857775"/>
        <c:axId val="303977103"/>
      </c:barChart>
      <c:lineChart>
        <c:grouping val="standard"/>
        <c:varyColors val="0"/>
        <c:ser>
          <c:idx val="1"/>
          <c:order val="1"/>
          <c:tx>
            <c:strRef>
              <c:f>'Economic Cost Analysis'!$C$226</c:f>
              <c:strCache>
                <c:ptCount val="1"/>
                <c:pt idx="0">
                  <c:v>Overall Average WBMP Market Price</c:v>
                </c:pt>
              </c:strCache>
            </c:strRef>
          </c:tx>
          <c:spPr>
            <a:ln w="28575" cap="rnd">
              <a:solidFill>
                <a:schemeClr val="accent2"/>
              </a:solidFill>
              <a:prstDash val="sysDash"/>
              <a:round/>
            </a:ln>
            <a:effectLst/>
          </c:spPr>
          <c:marker>
            <c:symbol val="none"/>
          </c:marker>
          <c:cat>
            <c:strRef>
              <c:f>'Economic Cost Analysis'!$A$227:$A$229</c:f>
              <c:strCache>
                <c:ptCount val="3"/>
                <c:pt idx="0">
                  <c:v>Kootha</c:v>
                </c:pt>
                <c:pt idx="1">
                  <c:v>Surjek</c:v>
                </c:pt>
                <c:pt idx="2">
                  <c:v>Jutik</c:v>
                </c:pt>
              </c:strCache>
            </c:strRef>
          </c:cat>
          <c:val>
            <c:numRef>
              <c:f>'Economic Cost Analysis'!$C$227:$C$229</c:f>
              <c:numCache>
                <c:formatCode>0.00</c:formatCode>
                <c:ptCount val="3"/>
                <c:pt idx="0">
                  <c:v>76.623214885818712</c:v>
                </c:pt>
                <c:pt idx="1">
                  <c:v>76.623214885818712</c:v>
                </c:pt>
                <c:pt idx="2">
                  <c:v>76.623214885818712</c:v>
                </c:pt>
              </c:numCache>
            </c:numRef>
          </c:val>
          <c:smooth val="0"/>
          <c:extLst>
            <c:ext xmlns:c16="http://schemas.microsoft.com/office/drawing/2014/chart" uri="{C3380CC4-5D6E-409C-BE32-E72D297353CC}">
              <c16:uniqueId val="{00000001-0278-49B2-862A-6408A4BDB8EE}"/>
            </c:ext>
          </c:extLst>
        </c:ser>
        <c:dLbls>
          <c:showLegendKey val="0"/>
          <c:showVal val="0"/>
          <c:showCatName val="0"/>
          <c:showSerName val="0"/>
          <c:showPercent val="0"/>
          <c:showBubbleSize val="0"/>
        </c:dLbls>
        <c:marker val="1"/>
        <c:smooth val="0"/>
        <c:axId val="295857775"/>
        <c:axId val="303977103"/>
      </c:lineChart>
      <c:catAx>
        <c:axId val="295857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977103"/>
        <c:crosses val="autoZero"/>
        <c:auto val="1"/>
        <c:lblAlgn val="ctr"/>
        <c:lblOffset val="100"/>
        <c:noMultiLvlLbl val="0"/>
      </c:catAx>
      <c:valAx>
        <c:axId val="30397710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8577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Maintenance</a:t>
            </a:r>
            <a:r>
              <a:rPr lang="en-US" b="1" baseline="0"/>
              <a:t> Outage for Surjek in Quarter Outage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'What-If Analysis'!$Q$43</c:f>
              <c:strCache>
                <c:ptCount val="1"/>
                <c:pt idx="0">
                  <c:v>Total</c:v>
                </c:pt>
              </c:strCache>
            </c:strRef>
          </c:tx>
          <c:spPr>
            <a:solidFill>
              <a:schemeClr val="accent1"/>
            </a:solidFill>
            <a:ln>
              <a:noFill/>
            </a:ln>
            <a:effectLst/>
          </c:spPr>
          <c:invertIfNegative val="0"/>
          <c:dLbls>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Analysis'!$D$44:$D$47</c:f>
              <c:strCache>
                <c:ptCount val="4"/>
                <c:pt idx="0">
                  <c:v>Q1 Outage</c:v>
                </c:pt>
                <c:pt idx="1">
                  <c:v>Q2 Outage</c:v>
                </c:pt>
                <c:pt idx="2">
                  <c:v>Q3 Outage</c:v>
                </c:pt>
                <c:pt idx="3">
                  <c:v>Q4 Outage</c:v>
                </c:pt>
              </c:strCache>
            </c:strRef>
          </c:cat>
          <c:val>
            <c:numRef>
              <c:f>'What-If Analysis'!$Q$44:$Q$47</c:f>
              <c:numCache>
                <c:formatCode>"$"#,##0.00;[Red]\-"$"#,##0.00</c:formatCode>
                <c:ptCount val="4"/>
                <c:pt idx="0">
                  <c:v>141675660.03799999</c:v>
                </c:pt>
                <c:pt idx="1">
                  <c:v>153195448.35699999</c:v>
                </c:pt>
                <c:pt idx="2">
                  <c:v>154187083.64099997</c:v>
                </c:pt>
                <c:pt idx="3">
                  <c:v>157707855.47099999</c:v>
                </c:pt>
              </c:numCache>
            </c:numRef>
          </c:val>
          <c:extLst>
            <c:ext xmlns:c16="http://schemas.microsoft.com/office/drawing/2014/chart" uri="{C3380CC4-5D6E-409C-BE32-E72D297353CC}">
              <c16:uniqueId val="{00000000-6A95-4602-A56E-24DC783DDA6F}"/>
            </c:ext>
          </c:extLst>
        </c:ser>
        <c:dLbls>
          <c:dLblPos val="inEnd"/>
          <c:showLegendKey val="0"/>
          <c:showVal val="1"/>
          <c:showCatName val="0"/>
          <c:showSerName val="0"/>
          <c:showPercent val="0"/>
          <c:showBubbleSize val="0"/>
        </c:dLbls>
        <c:gapWidth val="109"/>
        <c:overlap val="-27"/>
        <c:axId val="1822363151"/>
        <c:axId val="1566958943"/>
      </c:barChart>
      <c:catAx>
        <c:axId val="18223631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QUARTER</a:t>
                </a:r>
                <a:r>
                  <a:rPr lang="en-US" b="1" baseline="0"/>
                  <a:t> OUTAGE</a:t>
                </a:r>
                <a:endParaRPr lang="en-US" b="1"/>
              </a:p>
            </c:rich>
          </c:tx>
          <c:layout>
            <c:manualLayout>
              <c:xMode val="edge"/>
              <c:yMode val="edge"/>
              <c:x val="0.47259874614857927"/>
              <c:y val="0.9221206838196320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958943"/>
        <c:crosses val="autoZero"/>
        <c:auto val="1"/>
        <c:lblAlgn val="ctr"/>
        <c:lblOffset val="100"/>
        <c:noMultiLvlLbl val="0"/>
      </c:catAx>
      <c:valAx>
        <c:axId val="15669589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363151"/>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 Revenue Reduction for</a:t>
            </a:r>
            <a:r>
              <a:rPr lang="en-US" b="1" baseline="0"/>
              <a:t> Surjek Maintenance Outage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'What-If Analysis'!$R$43</c:f>
              <c:strCache>
                <c:ptCount val="1"/>
                <c:pt idx="0">
                  <c:v>% Revenue Reduction</c:v>
                </c:pt>
              </c:strCache>
            </c:strRef>
          </c:tx>
          <c:spPr>
            <a:solidFill>
              <a:schemeClr val="accent1"/>
            </a:solidFill>
            <a:ln w="19050">
              <a:solidFill>
                <a:schemeClr val="lt1"/>
              </a:solidFill>
            </a:ln>
            <a:effectLst/>
          </c:spPr>
          <c:invertIfNegative val="0"/>
          <c:dLbls>
            <c:spPr>
              <a:solidFill>
                <a:schemeClr val="accent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 Analysis'!$D$44:$D$47</c:f>
              <c:strCache>
                <c:ptCount val="4"/>
                <c:pt idx="0">
                  <c:v>Q1 Outage</c:v>
                </c:pt>
                <c:pt idx="1">
                  <c:v>Q2 Outage</c:v>
                </c:pt>
                <c:pt idx="2">
                  <c:v>Q3 Outage</c:v>
                </c:pt>
                <c:pt idx="3">
                  <c:v>Q4 Outage</c:v>
                </c:pt>
              </c:strCache>
            </c:strRef>
          </c:cat>
          <c:val>
            <c:numRef>
              <c:f>'What-If Analysis'!$R$44:$R$47</c:f>
              <c:numCache>
                <c:formatCode>0.00%</c:formatCode>
                <c:ptCount val="4"/>
                <c:pt idx="0">
                  <c:v>0.2995208254313263</c:v>
                </c:pt>
                <c:pt idx="1">
                  <c:v>0.24256416956867055</c:v>
                </c:pt>
                <c:pt idx="2">
                  <c:v>0.23766128176830192</c:v>
                </c:pt>
                <c:pt idx="3">
                  <c:v>0.22025372323170112</c:v>
                </c:pt>
              </c:numCache>
            </c:numRef>
          </c:val>
          <c:extLst>
            <c:ext xmlns:c16="http://schemas.microsoft.com/office/drawing/2014/chart" uri="{C3380CC4-5D6E-409C-BE32-E72D297353CC}">
              <c16:uniqueId val="{00000000-AE3C-49D1-B6C6-24C17ED13378}"/>
            </c:ext>
          </c:extLst>
        </c:ser>
        <c:dLbls>
          <c:dLblPos val="inEnd"/>
          <c:showLegendKey val="0"/>
          <c:showVal val="1"/>
          <c:showCatName val="0"/>
          <c:showSerName val="0"/>
          <c:showPercent val="0"/>
          <c:showBubbleSize val="0"/>
        </c:dLbls>
        <c:gapWidth val="120"/>
        <c:axId val="1628834671"/>
        <c:axId val="1178985167"/>
      </c:barChart>
      <c:catAx>
        <c:axId val="16288346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QUARTER</a:t>
                </a:r>
                <a:r>
                  <a:rPr lang="en-US" b="1" baseline="0"/>
                  <a:t> OUTAGE</a:t>
                </a:r>
                <a:endParaRPr lang="en-US" b="1"/>
              </a:p>
            </c:rich>
          </c:tx>
          <c:layout>
            <c:manualLayout>
              <c:xMode val="edge"/>
              <c:yMode val="edge"/>
              <c:x val="0.45359853455818017"/>
              <c:y val="0.924429060315156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985167"/>
        <c:crosses val="autoZero"/>
        <c:auto val="1"/>
        <c:lblAlgn val="ctr"/>
        <c:lblOffset val="100"/>
        <c:noMultiLvlLbl val="0"/>
      </c:catAx>
      <c:valAx>
        <c:axId val="11789851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%REVENUE REDUCTION</a:t>
                </a:r>
              </a:p>
            </c:rich>
          </c:tx>
          <c:layout>
            <c:manualLayout>
              <c:xMode val="edge"/>
              <c:yMode val="edge"/>
              <c:x val="1.6203703703703703E-2"/>
              <c:y val="0.2555659060674700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88346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Water</a:t>
            </a:r>
            <a:r>
              <a:rPr lang="en-US" b="1" baseline="0"/>
              <a:t> Balancing Market Price vs. Market Demand</a:t>
            </a:r>
            <a:endParaRPr lang="en-US" b="1"/>
          </a:p>
        </c:rich>
      </c:tx>
      <c:layout>
        <c:manualLayout>
          <c:xMode val="edge"/>
          <c:yMode val="edge"/>
          <c:x val="0.10683474661821117"/>
          <c:y val="3.2154340836012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890534028499216E-2"/>
          <c:y val="0.16982600732600733"/>
          <c:w val="0.85938490117835142"/>
          <c:h val="0.54881637391479909"/>
        </c:manualLayout>
      </c:layout>
      <c:barChart>
        <c:barDir val="col"/>
        <c:grouping val="clustered"/>
        <c:varyColors val="0"/>
        <c:ser>
          <c:idx val="2"/>
          <c:order val="2"/>
          <c:tx>
            <c:strRef>
              <c:f>'What-If Analysis'!$A$16:$B$16</c:f>
              <c:strCache>
                <c:ptCount val="2"/>
                <c:pt idx="0">
                  <c:v>Water Trading Repository Table</c:v>
                </c:pt>
                <c:pt idx="1">
                  <c:v>Market Water Demand (Mega-Litres)</c:v>
                </c:pt>
              </c:strCache>
            </c:strRef>
          </c:tx>
          <c:spPr>
            <a:solidFill>
              <a:schemeClr val="accent3"/>
            </a:solidFill>
            <a:ln>
              <a:noFill/>
            </a:ln>
            <a:effectLst/>
          </c:spPr>
          <c:invertIfNegative val="0"/>
          <c:dLbls>
            <c:numFmt formatCode="&quot;$&quot;#,##0" sourceLinked="0"/>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'What-If Analysis'!$C$13:$P$13</c15:sqref>
                  </c15:fullRef>
                </c:ext>
              </c:extLst>
              <c:f>'What-If Analysis'!$E$13:$P$13</c:f>
              <c:numCache>
                <c:formatCode>General</c:formatCode>
                <c:ptCount val="12"/>
                <c:pt idx="0" formatCode="mmm\-yy">
                  <c:v>41821</c:v>
                </c:pt>
                <c:pt idx="1" formatCode="mmm\-yy">
                  <c:v>41852</c:v>
                </c:pt>
                <c:pt idx="2" formatCode="mmm\-yy">
                  <c:v>41883</c:v>
                </c:pt>
                <c:pt idx="3" formatCode="mmm\-yy">
                  <c:v>41913</c:v>
                </c:pt>
                <c:pt idx="4" formatCode="mmm\-yy">
                  <c:v>41944</c:v>
                </c:pt>
                <c:pt idx="5" formatCode="mmm\-yy">
                  <c:v>41974</c:v>
                </c:pt>
                <c:pt idx="6" formatCode="mmm\-yy">
                  <c:v>42005</c:v>
                </c:pt>
                <c:pt idx="7" formatCode="mmm\-yy">
                  <c:v>42036</c:v>
                </c:pt>
                <c:pt idx="8" formatCode="mmm\-yy">
                  <c:v>42064</c:v>
                </c:pt>
                <c:pt idx="9" formatCode="mmm\-yy">
                  <c:v>42095</c:v>
                </c:pt>
                <c:pt idx="10" formatCode="mmm\-yy">
                  <c:v>42125</c:v>
                </c:pt>
                <c:pt idx="11" formatCode="mmm\-yy">
                  <c:v>42156</c:v>
                </c:pt>
              </c:numCache>
            </c:numRef>
          </c:cat>
          <c:val>
            <c:numRef>
              <c:extLst>
                <c:ext xmlns:c15="http://schemas.microsoft.com/office/drawing/2012/chart" uri="{02D57815-91ED-43cb-92C2-25804820EDAC}">
                  <c15:fullRef>
                    <c15:sqref>'What-If Analysis'!$C$16:$P$16</c15:sqref>
                  </c15:fullRef>
                </c:ext>
              </c:extLst>
              <c:f>'What-If Analysis'!$E$16:$P$16</c:f>
              <c:numCache>
                <c:formatCode>General</c:formatCode>
                <c:ptCount val="12"/>
                <c:pt idx="0" formatCode="#,##0.00">
                  <c:v>2283.0502472527673</c:v>
                </c:pt>
                <c:pt idx="1" formatCode="#,##0.00">
                  <c:v>2201.0592458815067</c:v>
                </c:pt>
                <c:pt idx="2" formatCode="#,##0.00">
                  <c:v>2153.3431850899528</c:v>
                </c:pt>
                <c:pt idx="3" formatCode="#,##0.00">
                  <c:v>2098.9913812617792</c:v>
                </c:pt>
                <c:pt idx="4" formatCode="#,##0.00">
                  <c:v>2200.9293289926659</c:v>
                </c:pt>
                <c:pt idx="5" formatCode="#,##0.00">
                  <c:v>2312.1995397611418</c:v>
                </c:pt>
                <c:pt idx="6" formatCode="#,##0.00">
                  <c:v>2298.1901589653967</c:v>
                </c:pt>
                <c:pt idx="7" formatCode="#,##0.00">
                  <c:v>2406.0918962111036</c:v>
                </c:pt>
                <c:pt idx="8" formatCode="#,##0.00">
                  <c:v>2127.8145432709766</c:v>
                </c:pt>
                <c:pt idx="9" formatCode="#,##0.00">
                  <c:v>2185.7997542263706</c:v>
                </c:pt>
                <c:pt idx="10" formatCode="#,##0.00">
                  <c:v>2145.7837188661065</c:v>
                </c:pt>
                <c:pt idx="11" formatCode="#,##0.00">
                  <c:v>2229.7496611442612</c:v>
                </c:pt>
              </c:numCache>
            </c:numRef>
          </c:val>
          <c:extLst>
            <c:ext xmlns:c16="http://schemas.microsoft.com/office/drawing/2014/chart" uri="{C3380CC4-5D6E-409C-BE32-E72D297353CC}">
              <c16:uniqueId val="{00000002-CF7B-4F8B-9EE9-BCDD0ED16D02}"/>
            </c:ext>
          </c:extLst>
        </c:ser>
        <c:dLbls>
          <c:showLegendKey val="0"/>
          <c:showVal val="0"/>
          <c:showCatName val="0"/>
          <c:showSerName val="0"/>
          <c:showPercent val="0"/>
          <c:showBubbleSize val="0"/>
        </c:dLbls>
        <c:gapWidth val="34"/>
        <c:axId val="838298704"/>
        <c:axId val="830792224"/>
      </c:barChart>
      <c:lineChart>
        <c:grouping val="stacked"/>
        <c:varyColors val="0"/>
        <c:ser>
          <c:idx val="1"/>
          <c:order val="1"/>
          <c:tx>
            <c:strRef>
              <c:f>'What-If Analysis'!$A$15:$B$15</c:f>
              <c:strCache>
                <c:ptCount val="2"/>
                <c:pt idx="0">
                  <c:v>Water Trading Repository Table</c:v>
                </c:pt>
                <c:pt idx="1">
                  <c:v>Average Water Balancing Market Price</c:v>
                </c:pt>
              </c:strCache>
            </c:strRef>
          </c:tx>
          <c:spPr>
            <a:ln w="28575" cap="rnd">
              <a:solidFill>
                <a:schemeClr val="accent1"/>
              </a:solidFill>
              <a:prstDash val="sysDash"/>
              <a:round/>
            </a:ln>
            <a:effectLst/>
          </c:spPr>
          <c:marker>
            <c:symbol val="circle"/>
            <c:size val="5"/>
            <c:spPr>
              <a:solidFill>
                <a:schemeClr val="accent2"/>
              </a:solidFill>
              <a:ln w="9525">
                <a:solidFill>
                  <a:schemeClr val="bg1"/>
                </a:solidFill>
              </a:ln>
              <a:effectLst/>
            </c:spPr>
          </c:marker>
          <c:cat>
            <c:numRef>
              <c:extLst>
                <c:ext xmlns:c15="http://schemas.microsoft.com/office/drawing/2012/chart" uri="{02D57815-91ED-43cb-92C2-25804820EDAC}">
                  <c15:fullRef>
                    <c15:sqref>'What-If Analysis'!$C$13:$P$13</c15:sqref>
                  </c15:fullRef>
                </c:ext>
              </c:extLst>
              <c:f>'What-If Analysis'!$E$13:$P$13</c:f>
              <c:numCache>
                <c:formatCode>General</c:formatCode>
                <c:ptCount val="12"/>
                <c:pt idx="0" formatCode="mmm\-yy">
                  <c:v>41821</c:v>
                </c:pt>
                <c:pt idx="1" formatCode="mmm\-yy">
                  <c:v>41852</c:v>
                </c:pt>
                <c:pt idx="2" formatCode="mmm\-yy">
                  <c:v>41883</c:v>
                </c:pt>
                <c:pt idx="3" formatCode="mmm\-yy">
                  <c:v>41913</c:v>
                </c:pt>
                <c:pt idx="4" formatCode="mmm\-yy">
                  <c:v>41944</c:v>
                </c:pt>
                <c:pt idx="5" formatCode="mmm\-yy">
                  <c:v>41974</c:v>
                </c:pt>
                <c:pt idx="6" formatCode="mmm\-yy">
                  <c:v>42005</c:v>
                </c:pt>
                <c:pt idx="7" formatCode="mmm\-yy">
                  <c:v>42036</c:v>
                </c:pt>
                <c:pt idx="8" formatCode="mmm\-yy">
                  <c:v>42064</c:v>
                </c:pt>
                <c:pt idx="9" formatCode="mmm\-yy">
                  <c:v>42095</c:v>
                </c:pt>
                <c:pt idx="10" formatCode="mmm\-yy">
                  <c:v>42125</c:v>
                </c:pt>
                <c:pt idx="11" formatCode="mmm\-yy">
                  <c:v>42156</c:v>
                </c:pt>
              </c:numCache>
            </c:numRef>
          </c:cat>
          <c:val>
            <c:numRef>
              <c:extLst>
                <c:ext xmlns:c15="http://schemas.microsoft.com/office/drawing/2012/chart" uri="{02D57815-91ED-43cb-92C2-25804820EDAC}">
                  <c15:fullRef>
                    <c15:sqref>'What-If Analysis'!$C$15:$P$15</c15:sqref>
                  </c15:fullRef>
                </c:ext>
              </c:extLst>
              <c:f>'What-If Analysis'!$E$15:$P$15</c:f>
              <c:numCache>
                <c:formatCode>General</c:formatCode>
                <c:ptCount val="12"/>
                <c:pt idx="0" formatCode="&quot;$&quot;#,##0.00;[Red]\-&quot;$&quot;#,##0.00">
                  <c:v>76.602720430107496</c:v>
                </c:pt>
                <c:pt idx="1" formatCode="&quot;$&quot;#,##0.00;[Red]\-&quot;$&quot;#,##0.00">
                  <c:v>74.932540098566292</c:v>
                </c:pt>
                <c:pt idx="2" formatCode="&quot;$&quot;#,##0.00;[Red]\-&quot;$&quot;#,##0.00">
                  <c:v>74.066319823232305</c:v>
                </c:pt>
                <c:pt idx="3" formatCode="&quot;$&quot;#,##0.00;[Red]\-&quot;$&quot;#,##0.00">
                  <c:v>75.093148943932377</c:v>
                </c:pt>
                <c:pt idx="4" formatCode="&quot;$&quot;#,##0.00;[Red]\-&quot;$&quot;#,##0.00">
                  <c:v>73.700956254509322</c:v>
                </c:pt>
                <c:pt idx="5" formatCode="&quot;$&quot;#,##0.00;[Red]\-&quot;$&quot;#,##0.00">
                  <c:v>74.376656830400748</c:v>
                </c:pt>
                <c:pt idx="6" formatCode="&quot;$&quot;#,##0.00;[Red]\-&quot;$&quot;#,##0.00">
                  <c:v>86.391757235371969</c:v>
                </c:pt>
                <c:pt idx="7" formatCode="&quot;$&quot;#,##0.00;[Red]\-&quot;$&quot;#,##0.00">
                  <c:v>86.829490475868141</c:v>
                </c:pt>
                <c:pt idx="8" formatCode="&quot;$&quot;#,##0.00;[Red]\-&quot;$&quot;#,##0.00">
                  <c:v>81.49989122823844</c:v>
                </c:pt>
                <c:pt idx="9" formatCode="&quot;$&quot;#,##0.00;[Red]\-&quot;$&quot;#,##0.00">
                  <c:v>72.569232168710826</c:v>
                </c:pt>
                <c:pt idx="10" formatCode="&quot;$&quot;#,##0.00;[Red]\-&quot;$&quot;#,##0.00">
                  <c:v>71.259354341223244</c:v>
                </c:pt>
                <c:pt idx="11" formatCode="&quot;$&quot;#,##0.00;[Red]\-&quot;$&quot;#,##0.00">
                  <c:v>72.156510799663252</c:v>
                </c:pt>
              </c:numCache>
            </c:numRef>
          </c:val>
          <c:smooth val="0"/>
          <c:extLst>
            <c:ext xmlns:c16="http://schemas.microsoft.com/office/drawing/2014/chart" uri="{C3380CC4-5D6E-409C-BE32-E72D297353CC}">
              <c16:uniqueId val="{00000001-CF7B-4F8B-9EE9-BCDD0ED16D02}"/>
            </c:ext>
          </c:extLst>
        </c:ser>
        <c:dLbls>
          <c:showLegendKey val="0"/>
          <c:showVal val="0"/>
          <c:showCatName val="0"/>
          <c:showSerName val="0"/>
          <c:showPercent val="0"/>
          <c:showBubbleSize val="0"/>
        </c:dLbls>
        <c:marker val="1"/>
        <c:smooth val="0"/>
        <c:axId val="1607456783"/>
        <c:axId val="1836526591"/>
        <c:extLst>
          <c:ext xmlns:c15="http://schemas.microsoft.com/office/drawing/2012/chart" uri="{02D57815-91ED-43cb-92C2-25804820EDAC}">
            <c15:filteredLineSeries>
              <c15:ser>
                <c:idx val="0"/>
                <c:order val="0"/>
                <c:tx>
                  <c:strRef>
                    <c:extLst>
                      <c:ext uri="{02D57815-91ED-43cb-92C2-25804820EDAC}">
                        <c15:formulaRef>
                          <c15:sqref>'What-If Analysis'!$A$14:$B$14</c15:sqref>
                        </c15:formulaRef>
                      </c:ext>
                    </c:extLst>
                    <c:strCache>
                      <c:ptCount val="2"/>
                      <c:pt idx="0">
                        <c:v>Source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extLst>
                      <c:ext uri="{02D57815-91ED-43cb-92C2-25804820EDAC}">
                        <c15:fullRef>
                          <c15:sqref>'What-If Analysis'!$C$13:$P$13</c15:sqref>
                        </c15:fullRef>
                        <c15:formulaRef>
                          <c15:sqref>'What-If Analysis'!$E$13:$P$13</c15:sqref>
                        </c15:formulaRef>
                      </c:ext>
                    </c:extLst>
                    <c:numCache>
                      <c:formatCode>General</c:formatCode>
                      <c:ptCount val="12"/>
                      <c:pt idx="0" formatCode="mmm\-yy">
                        <c:v>41821</c:v>
                      </c:pt>
                      <c:pt idx="1" formatCode="mmm\-yy">
                        <c:v>41852</c:v>
                      </c:pt>
                      <c:pt idx="2" formatCode="mmm\-yy">
                        <c:v>41883</c:v>
                      </c:pt>
                      <c:pt idx="3" formatCode="mmm\-yy">
                        <c:v>41913</c:v>
                      </c:pt>
                      <c:pt idx="4" formatCode="mmm\-yy">
                        <c:v>41944</c:v>
                      </c:pt>
                      <c:pt idx="5" formatCode="mmm\-yy">
                        <c:v>41974</c:v>
                      </c:pt>
                      <c:pt idx="6" formatCode="mmm\-yy">
                        <c:v>42005</c:v>
                      </c:pt>
                      <c:pt idx="7" formatCode="mmm\-yy">
                        <c:v>42036</c:v>
                      </c:pt>
                      <c:pt idx="8" formatCode="mmm\-yy">
                        <c:v>42064</c:v>
                      </c:pt>
                      <c:pt idx="9" formatCode="mmm\-yy">
                        <c:v>42095</c:v>
                      </c:pt>
                      <c:pt idx="10" formatCode="mmm\-yy">
                        <c:v>42125</c:v>
                      </c:pt>
                      <c:pt idx="11" formatCode="mmm\-yy">
                        <c:v>42156</c:v>
                      </c:pt>
                    </c:numCache>
                  </c:numRef>
                </c:cat>
                <c:val>
                  <c:numRef>
                    <c:extLst>
                      <c:ext uri="{02D57815-91ED-43cb-92C2-25804820EDAC}">
                        <c15:fullRef>
                          <c15:sqref>'What-If Analysis'!$C$14:$P$14</c15:sqref>
                        </c15:fullRef>
                        <c15:formulaRef>
                          <c15:sqref>'What-If Analysis'!$E$14:$P$14</c15:sqref>
                        </c15:formulaRef>
                      </c:ext>
                    </c:extLst>
                    <c:numCache>
                      <c:formatCode>General</c:formatCode>
                      <c:ptCount val="12"/>
                      <c:pt idx="0" formatCode="#,##0">
                        <c:v>7</c:v>
                      </c:pt>
                      <c:pt idx="1" formatCode="#,##0">
                        <c:v>8</c:v>
                      </c:pt>
                      <c:pt idx="2" formatCode="#,##0">
                        <c:v>9</c:v>
                      </c:pt>
                      <c:pt idx="3" formatCode="#,##0">
                        <c:v>10</c:v>
                      </c:pt>
                      <c:pt idx="4" formatCode="#,##0">
                        <c:v>11</c:v>
                      </c:pt>
                      <c:pt idx="5" formatCode="#,##0">
                        <c:v>12</c:v>
                      </c:pt>
                      <c:pt idx="6" formatCode="#,##0">
                        <c:v>1</c:v>
                      </c:pt>
                      <c:pt idx="7" formatCode="#,##0">
                        <c:v>2</c:v>
                      </c:pt>
                      <c:pt idx="8" formatCode="#,##0">
                        <c:v>3</c:v>
                      </c:pt>
                      <c:pt idx="9" formatCode="#,##0">
                        <c:v>4</c:v>
                      </c:pt>
                      <c:pt idx="10" formatCode="#,##0">
                        <c:v>5</c:v>
                      </c:pt>
                      <c:pt idx="11" formatCode="#,##0">
                        <c:v>6</c:v>
                      </c:pt>
                    </c:numCache>
                  </c:numRef>
                </c:val>
                <c:smooth val="0"/>
                <c:extLst>
                  <c:ext xmlns:c16="http://schemas.microsoft.com/office/drawing/2014/chart" uri="{C3380CC4-5D6E-409C-BE32-E72D297353CC}">
                    <c16:uniqueId val="{00000000-CF7B-4F8B-9EE9-BCDD0ED16D02}"/>
                  </c:ext>
                </c:extLst>
              </c15:ser>
            </c15:filteredLineSeries>
          </c:ext>
        </c:extLst>
      </c:lineChart>
      <c:dateAx>
        <c:axId val="1607456783"/>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526591"/>
        <c:crosses val="autoZero"/>
        <c:auto val="1"/>
        <c:lblOffset val="100"/>
        <c:baseTimeUnit val="months"/>
      </c:dateAx>
      <c:valAx>
        <c:axId val="1836526591"/>
        <c:scaling>
          <c:orientation val="minMax"/>
        </c:scaling>
        <c:delete val="0"/>
        <c:axPos val="l"/>
        <c:majorGridlines>
          <c:spPr>
            <a:ln w="9525" cap="flat" cmpd="sng" algn="ctr">
              <a:no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456783"/>
        <c:crosses val="autoZero"/>
        <c:crossBetween val="between"/>
      </c:valAx>
      <c:valAx>
        <c:axId val="8307922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298704"/>
        <c:crosses val="max"/>
        <c:crossBetween val="between"/>
      </c:valAx>
      <c:dateAx>
        <c:axId val="838298704"/>
        <c:scaling>
          <c:orientation val="minMax"/>
        </c:scaling>
        <c:delete val="1"/>
        <c:axPos val="b"/>
        <c:numFmt formatCode="mmm\-yy" sourceLinked="1"/>
        <c:majorTickMark val="out"/>
        <c:minorTickMark val="none"/>
        <c:tickLblPos val="nextTo"/>
        <c:crossAx val="830792224"/>
        <c:crosses val="autoZero"/>
        <c:auto val="1"/>
        <c:lblOffset val="100"/>
        <c:baseTimeUnit val="months"/>
        <c:majorUnit val="1"/>
        <c:minorUnit val="1"/>
      </c:dateAx>
      <c:spPr>
        <a:noFill/>
        <a:ln>
          <a:noFill/>
        </a:ln>
        <a:effectLst/>
      </c:spPr>
    </c:plotArea>
    <c:legend>
      <c:legendPos val="b"/>
      <c:layout>
        <c:manualLayout>
          <c:xMode val="edge"/>
          <c:yMode val="edge"/>
          <c:x val="5.4877851806985664E-2"/>
          <c:y val="0.8244896236844993"/>
          <c:w val="0.58175367567340153"/>
          <c:h val="0.147665916760404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t>Kootha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547329479"/>
        <c:axId val="1179329911"/>
      </c:lineChart>
      <c:catAx>
        <c:axId val="154732947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79329911"/>
        <c:crosses val="autoZero"/>
        <c:auto val="1"/>
        <c:lblAlgn val="ctr"/>
        <c:lblOffset val="100"/>
        <c:noMultiLvlLbl val="1"/>
      </c:catAx>
      <c:valAx>
        <c:axId val="1179329911"/>
        <c:scaling>
          <c:orientation val="minMax"/>
        </c:scaling>
        <c:delete val="0"/>
        <c:axPos val="l"/>
        <c:majorTickMark val="cross"/>
        <c:minorTickMark val="cross"/>
        <c:tickLblPos val="nextTo"/>
        <c:spPr>
          <a:ln>
            <a:noFill/>
          </a:ln>
        </c:spPr>
        <c:crossAx val="1547329479"/>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t>Surjek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686246504"/>
        <c:axId val="1283901264"/>
      </c:lineChart>
      <c:catAx>
        <c:axId val="168624650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283901264"/>
        <c:crosses val="autoZero"/>
        <c:auto val="1"/>
        <c:lblAlgn val="ctr"/>
        <c:lblOffset val="100"/>
        <c:noMultiLvlLbl val="1"/>
      </c:catAx>
      <c:valAx>
        <c:axId val="1283901264"/>
        <c:scaling>
          <c:orientation val="minMax"/>
        </c:scaling>
        <c:delete val="0"/>
        <c:axPos val="l"/>
        <c:majorTickMark val="cross"/>
        <c:minorTickMark val="cross"/>
        <c:tickLblPos val="nextTo"/>
        <c:spPr>
          <a:ln>
            <a:noFill/>
          </a:ln>
        </c:spPr>
        <c:crossAx val="1686246504"/>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t>Jutik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918091938"/>
        <c:axId val="52744473"/>
      </c:lineChart>
      <c:catAx>
        <c:axId val="191809193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52744473"/>
        <c:crosses val="autoZero"/>
        <c:auto val="1"/>
        <c:lblAlgn val="ctr"/>
        <c:lblOffset val="100"/>
        <c:noMultiLvlLbl val="1"/>
      </c:catAx>
      <c:valAx>
        <c:axId val="52744473"/>
        <c:scaling>
          <c:orientation val="minMax"/>
        </c:scaling>
        <c:delete val="0"/>
        <c:axPos val="l"/>
        <c:majorTickMark val="cross"/>
        <c:minorTickMark val="cross"/>
        <c:tickLblPos val="nextTo"/>
        <c:spPr>
          <a:ln>
            <a:noFill/>
          </a:ln>
        </c:spPr>
        <c:crossAx val="1918091938"/>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sz="1400" b="0" i="0">
                <a:solidFill>
                  <a:srgbClr val="757575"/>
                </a:solidFill>
                <a:latin typeface="+mn-lt"/>
              </a:defRPr>
            </a:pPr>
            <a:r>
              <a:t>Overall EBIT 2013 - 2014 Actuals vs Budget</a:t>
            </a:r>
          </a:p>
        </c:rich>
      </c:tx>
      <c:overlay val="0"/>
    </c:title>
    <c:autoTitleDeleted val="0"/>
    <c:plotArea>
      <c:layout/>
      <c:lineChart>
        <c:grouping val="standard"/>
        <c:varyColors val="1"/>
        <c:dLbls>
          <c:showLegendKey val="0"/>
          <c:showVal val="0"/>
          <c:showCatName val="0"/>
          <c:showSerName val="0"/>
          <c:showPercent val="0"/>
          <c:showBubbleSize val="0"/>
        </c:dLbls>
        <c:marker val="1"/>
        <c:smooth val="0"/>
        <c:axId val="1174752530"/>
        <c:axId val="1189849425"/>
      </c:lineChart>
      <c:catAx>
        <c:axId val="117475253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sz="900" b="0" i="0">
                <a:solidFill>
                  <a:srgbClr val="000000"/>
                </a:solidFill>
                <a:latin typeface="+mn-lt"/>
              </a:defRPr>
            </a:pPr>
            <a:endParaRPr lang="en-US"/>
          </a:p>
        </c:txPr>
        <c:crossAx val="1189849425"/>
        <c:crosses val="autoZero"/>
        <c:auto val="1"/>
        <c:lblAlgn val="ctr"/>
        <c:lblOffset val="100"/>
        <c:noMultiLvlLbl val="1"/>
      </c:catAx>
      <c:valAx>
        <c:axId val="1189849425"/>
        <c:scaling>
          <c:orientation val="minMax"/>
        </c:scaling>
        <c:delete val="0"/>
        <c:axPos val="l"/>
        <c:majorTickMark val="cross"/>
        <c:minorTickMark val="cross"/>
        <c:tickLblPos val="nextTo"/>
        <c:spPr>
          <a:ln>
            <a:noFill/>
          </a:ln>
        </c:spPr>
        <c:crossAx val="1174752530"/>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image" Target="../media/image3.png"/><Relationship Id="rId4" Type="http://schemas.openxmlformats.org/officeDocument/2006/relationships/chart" Target="../charts/chart18.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7</xdr:col>
      <xdr:colOff>259080</xdr:colOff>
      <xdr:row>3</xdr:row>
      <xdr:rowOff>7620</xdr:rowOff>
    </xdr:from>
    <xdr:to>
      <xdr:col>16</xdr:col>
      <xdr:colOff>83820</xdr:colOff>
      <xdr:row>28</xdr:row>
      <xdr:rowOff>45720</xdr:rowOff>
    </xdr:to>
    <xdr:graphicFrame macro="">
      <xdr:nvGraphicFramePr>
        <xdr:cNvPr id="4" name="Chart 3">
          <a:extLst>
            <a:ext uri="{FF2B5EF4-FFF2-40B4-BE49-F238E27FC236}">
              <a16:creationId xmlns:a16="http://schemas.microsoft.com/office/drawing/2014/main" id="{63A6A348-7D09-46A9-B450-D7B5FEB88E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381000</xdr:colOff>
      <xdr:row>0</xdr:row>
      <xdr:rowOff>34290</xdr:rowOff>
    </xdr:from>
    <xdr:to>
      <xdr:col>13</xdr:col>
      <xdr:colOff>76200</xdr:colOff>
      <xdr:row>15</xdr:row>
      <xdr:rowOff>34290</xdr:rowOff>
    </xdr:to>
    <xdr:graphicFrame macro="">
      <xdr:nvGraphicFramePr>
        <xdr:cNvPr id="3" name="Chart 2">
          <a:extLst>
            <a:ext uri="{FF2B5EF4-FFF2-40B4-BE49-F238E27FC236}">
              <a16:creationId xmlns:a16="http://schemas.microsoft.com/office/drawing/2014/main" id="{B6B8E795-B512-4BCB-A6A8-93DDDFEE7E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487680</xdr:colOff>
      <xdr:row>17</xdr:row>
      <xdr:rowOff>148590</xdr:rowOff>
    </xdr:from>
    <xdr:to>
      <xdr:col>13</xdr:col>
      <xdr:colOff>182880</xdr:colOff>
      <xdr:row>32</xdr:row>
      <xdr:rowOff>148590</xdr:rowOff>
    </xdr:to>
    <xdr:graphicFrame macro="">
      <xdr:nvGraphicFramePr>
        <xdr:cNvPr id="4" name="Chart 3">
          <a:extLst>
            <a:ext uri="{FF2B5EF4-FFF2-40B4-BE49-F238E27FC236}">
              <a16:creationId xmlns:a16="http://schemas.microsoft.com/office/drawing/2014/main" id="{C2CE915F-AFB1-414E-8959-2E4377924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533400</xdr:colOff>
      <xdr:row>711</xdr:row>
      <xdr:rowOff>179070</xdr:rowOff>
    </xdr:from>
    <xdr:to>
      <xdr:col>17</xdr:col>
      <xdr:colOff>1699260</xdr:colOff>
      <xdr:row>726</xdr:row>
      <xdr:rowOff>179070</xdr:rowOff>
    </xdr:to>
    <xdr:graphicFrame macro="">
      <xdr:nvGraphicFramePr>
        <xdr:cNvPr id="5" name="Chart 4">
          <a:extLst>
            <a:ext uri="{FF2B5EF4-FFF2-40B4-BE49-F238E27FC236}">
              <a16:creationId xmlns:a16="http://schemas.microsoft.com/office/drawing/2014/main" id="{0EB00099-CE86-4644-8DFB-DF7F3BF85B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1082040</xdr:colOff>
      <xdr:row>29</xdr:row>
      <xdr:rowOff>240030</xdr:rowOff>
    </xdr:from>
    <xdr:to>
      <xdr:col>8</xdr:col>
      <xdr:colOff>121920</xdr:colOff>
      <xdr:row>38</xdr:row>
      <xdr:rowOff>358140</xdr:rowOff>
    </xdr:to>
    <xdr:graphicFrame macro="">
      <xdr:nvGraphicFramePr>
        <xdr:cNvPr id="3" name="Chart 2">
          <a:extLst>
            <a:ext uri="{FF2B5EF4-FFF2-40B4-BE49-F238E27FC236}">
              <a16:creationId xmlns:a16="http://schemas.microsoft.com/office/drawing/2014/main" id="{DC21E3A0-4B42-4B1D-9028-F4D4324354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22860</xdr:colOff>
      <xdr:row>29</xdr:row>
      <xdr:rowOff>224790</xdr:rowOff>
    </xdr:from>
    <xdr:to>
      <xdr:col>13</xdr:col>
      <xdr:colOff>937260</xdr:colOff>
      <xdr:row>38</xdr:row>
      <xdr:rowOff>350520</xdr:rowOff>
    </xdr:to>
    <xdr:graphicFrame macro="">
      <xdr:nvGraphicFramePr>
        <xdr:cNvPr id="4" name="Chart 3">
          <a:extLst>
            <a:ext uri="{FF2B5EF4-FFF2-40B4-BE49-F238E27FC236}">
              <a16:creationId xmlns:a16="http://schemas.microsoft.com/office/drawing/2014/main" id="{216B3F0B-2413-4BCD-8D0F-C8B57D94D6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30480</xdr:colOff>
      <xdr:row>29</xdr:row>
      <xdr:rowOff>201930</xdr:rowOff>
    </xdr:from>
    <xdr:to>
      <xdr:col>3</xdr:col>
      <xdr:colOff>632460</xdr:colOff>
      <xdr:row>38</xdr:row>
      <xdr:rowOff>342900</xdr:rowOff>
    </xdr:to>
    <xdr:graphicFrame macro="">
      <xdr:nvGraphicFramePr>
        <xdr:cNvPr id="5" name="Chart 4">
          <a:extLst>
            <a:ext uri="{FF2B5EF4-FFF2-40B4-BE49-F238E27FC236}">
              <a16:creationId xmlns:a16="http://schemas.microsoft.com/office/drawing/2014/main" id="{2E0A848B-716A-4ABC-82E4-BA7FD04AD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106680</xdr:colOff>
      <xdr:row>44</xdr:row>
      <xdr:rowOff>160020</xdr:rowOff>
    </xdr:from>
    <xdr:to>
      <xdr:col>3</xdr:col>
      <xdr:colOff>746760</xdr:colOff>
      <xdr:row>53</xdr:row>
      <xdr:rowOff>198120</xdr:rowOff>
    </xdr:to>
    <xdr:graphicFrame macro="">
      <xdr:nvGraphicFramePr>
        <xdr:cNvPr id="6" name="Chart 5">
          <a:extLst>
            <a:ext uri="{FF2B5EF4-FFF2-40B4-BE49-F238E27FC236}">
              <a16:creationId xmlns:a16="http://schemas.microsoft.com/office/drawing/2014/main" id="{1FCF8EAD-EBDF-44B5-B700-E24238A658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1577340</xdr:colOff>
      <xdr:row>44</xdr:row>
      <xdr:rowOff>160020</xdr:rowOff>
    </xdr:from>
    <xdr:to>
      <xdr:col>8</xdr:col>
      <xdr:colOff>160020</xdr:colOff>
      <xdr:row>53</xdr:row>
      <xdr:rowOff>274320</xdr:rowOff>
    </xdr:to>
    <xdr:graphicFrame macro="">
      <xdr:nvGraphicFramePr>
        <xdr:cNvPr id="7" name="Chart 6">
          <a:extLst>
            <a:ext uri="{FF2B5EF4-FFF2-40B4-BE49-F238E27FC236}">
              <a16:creationId xmlns:a16="http://schemas.microsoft.com/office/drawing/2014/main" id="{4876986A-63FE-40EF-8E04-4F354EBBE4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76200</xdr:colOff>
      <xdr:row>44</xdr:row>
      <xdr:rowOff>137160</xdr:rowOff>
    </xdr:from>
    <xdr:to>
      <xdr:col>13</xdr:col>
      <xdr:colOff>525780</xdr:colOff>
      <xdr:row>53</xdr:row>
      <xdr:rowOff>137160</xdr:rowOff>
    </xdr:to>
    <xdr:graphicFrame macro="">
      <xdr:nvGraphicFramePr>
        <xdr:cNvPr id="8" name="Chart 7">
          <a:extLst>
            <a:ext uri="{FF2B5EF4-FFF2-40B4-BE49-F238E27FC236}">
              <a16:creationId xmlns:a16="http://schemas.microsoft.com/office/drawing/2014/main" id="{BD02B842-385D-4149-AAA8-34571DF59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0</xdr:col>
      <xdr:colOff>0</xdr:colOff>
      <xdr:row>62</xdr:row>
      <xdr:rowOff>38100</xdr:rowOff>
    </xdr:from>
    <xdr:ext cx="6515100" cy="2638425"/>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230</xdr:row>
      <xdr:rowOff>133350</xdr:rowOff>
    </xdr:from>
    <xdr:ext cx="3590925" cy="3181350"/>
    <xdr:pic>
      <xdr:nvPicPr>
        <xdr:cNvPr id="4" name="image3.png">
          <a:extLst>
            <a:ext uri="{FF2B5EF4-FFF2-40B4-BE49-F238E27FC236}">
              <a16:creationId xmlns:a16="http://schemas.microsoft.com/office/drawing/2014/main" id="{00000000-0008-0000-04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twoCellAnchor>
    <xdr:from>
      <xdr:col>5</xdr:col>
      <xdr:colOff>144780</xdr:colOff>
      <xdr:row>60</xdr:row>
      <xdr:rowOff>91440</xdr:rowOff>
    </xdr:from>
    <xdr:to>
      <xdr:col>11</xdr:col>
      <xdr:colOff>815340</xdr:colOff>
      <xdr:row>77</xdr:row>
      <xdr:rowOff>114300</xdr:rowOff>
    </xdr:to>
    <xdr:graphicFrame macro="">
      <xdr:nvGraphicFramePr>
        <xdr:cNvPr id="7" name="Chart 6">
          <a:extLst>
            <a:ext uri="{FF2B5EF4-FFF2-40B4-BE49-F238E27FC236}">
              <a16:creationId xmlns:a16="http://schemas.microsoft.com/office/drawing/2014/main" id="{FE168377-6DB9-4F68-816E-B6D63CE2E3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79</xdr:row>
      <xdr:rowOff>0</xdr:rowOff>
    </xdr:from>
    <xdr:to>
      <xdr:col>3</xdr:col>
      <xdr:colOff>76200</xdr:colOff>
      <xdr:row>94</xdr:row>
      <xdr:rowOff>114300</xdr:rowOff>
    </xdr:to>
    <xdr:graphicFrame macro="">
      <xdr:nvGraphicFramePr>
        <xdr:cNvPr id="9" name="Chart 8">
          <a:extLst>
            <a:ext uri="{FF2B5EF4-FFF2-40B4-BE49-F238E27FC236}">
              <a16:creationId xmlns:a16="http://schemas.microsoft.com/office/drawing/2014/main" id="{EEBEBE57-51CF-4A7F-89A0-994D6673B3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1234440</xdr:colOff>
      <xdr:row>78</xdr:row>
      <xdr:rowOff>1737360</xdr:rowOff>
    </xdr:from>
    <xdr:to>
      <xdr:col>8</xdr:col>
      <xdr:colOff>99060</xdr:colOff>
      <xdr:row>94</xdr:row>
      <xdr:rowOff>99060</xdr:rowOff>
    </xdr:to>
    <xdr:graphicFrame macro="">
      <xdr:nvGraphicFramePr>
        <xdr:cNvPr id="11" name="Chart 10">
          <a:extLst>
            <a:ext uri="{FF2B5EF4-FFF2-40B4-BE49-F238E27FC236}">
              <a16:creationId xmlns:a16="http://schemas.microsoft.com/office/drawing/2014/main" id="{F1BA5156-949A-401B-BE4C-EA3DD396F2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38100</xdr:colOff>
      <xdr:row>78</xdr:row>
      <xdr:rowOff>1661160</xdr:rowOff>
    </xdr:from>
    <xdr:to>
      <xdr:col>14</xdr:col>
      <xdr:colOff>144780</xdr:colOff>
      <xdr:row>94</xdr:row>
      <xdr:rowOff>38100</xdr:rowOff>
    </xdr:to>
    <xdr:graphicFrame macro="">
      <xdr:nvGraphicFramePr>
        <xdr:cNvPr id="13" name="Chart 12">
          <a:extLst>
            <a:ext uri="{FF2B5EF4-FFF2-40B4-BE49-F238E27FC236}">
              <a16:creationId xmlns:a16="http://schemas.microsoft.com/office/drawing/2014/main" id="{654ABFE3-E493-476B-AF1D-4A3E3E42F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91440</xdr:colOff>
      <xdr:row>230</xdr:row>
      <xdr:rowOff>57150</xdr:rowOff>
    </xdr:from>
    <xdr:to>
      <xdr:col>7</xdr:col>
      <xdr:colOff>289560</xdr:colOff>
      <xdr:row>248</xdr:row>
      <xdr:rowOff>152400</xdr:rowOff>
    </xdr:to>
    <xdr:graphicFrame macro="">
      <xdr:nvGraphicFramePr>
        <xdr:cNvPr id="14" name="Chart 13">
          <a:extLst>
            <a:ext uri="{FF2B5EF4-FFF2-40B4-BE49-F238E27FC236}">
              <a16:creationId xmlns:a16="http://schemas.microsoft.com/office/drawing/2014/main" id="{B1AC5CA8-7941-4E87-8E06-076AC8A983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99060</xdr:colOff>
      <xdr:row>60</xdr:row>
      <xdr:rowOff>99060</xdr:rowOff>
    </xdr:from>
    <xdr:to>
      <xdr:col>25</xdr:col>
      <xdr:colOff>68580</xdr:colOff>
      <xdr:row>77</xdr:row>
      <xdr:rowOff>83820</xdr:rowOff>
    </xdr:to>
    <xdr:sp macro="" textlink="">
      <xdr:nvSpPr>
        <xdr:cNvPr id="3" name="Rectangle 2">
          <a:extLst>
            <a:ext uri="{FF2B5EF4-FFF2-40B4-BE49-F238E27FC236}">
              <a16:creationId xmlns:a16="http://schemas.microsoft.com/office/drawing/2014/main" id="{FB9E943E-1D31-45D5-B52F-D19B5654FCC4}"/>
            </a:ext>
          </a:extLst>
        </xdr:cNvPr>
        <xdr:cNvSpPr/>
      </xdr:nvSpPr>
      <xdr:spPr>
        <a:xfrm>
          <a:off x="14013180" y="12938760"/>
          <a:ext cx="10683240" cy="2964180"/>
        </a:xfrm>
        <a:prstGeom prst="rect">
          <a:avLst/>
        </a:prstGeom>
        <a:solidFill>
          <a:schemeClr val="accent4">
            <a:lumMod val="20000"/>
            <a:lumOff val="8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solidFill>
                <a:schemeClr val="tx1"/>
              </a:solidFill>
            </a:rPr>
            <a:t>INSIGHT</a:t>
          </a:r>
        </a:p>
        <a:p>
          <a:pPr algn="l"/>
          <a:r>
            <a:rPr lang="en-US" sz="1100">
              <a:solidFill>
                <a:schemeClr val="tx1"/>
              </a:solidFill>
            </a:rPr>
            <a:t>1.</a:t>
          </a:r>
          <a:r>
            <a:rPr lang="en-US" sz="1100" baseline="0">
              <a:solidFill>
                <a:schemeClr val="tx1"/>
              </a:solidFill>
            </a:rPr>
            <a:t> From the aggregate table above, we see the overall lowest cost to produce recorded in July-13 with the highest quantity of water produced from Jul to Dec -13. But quantity of water produced decreases as cost to produce rather increases except Nov-13 which records the highest cost to produce but the lowest quantity of water produced from Jul-13 to Jun-14.</a:t>
          </a:r>
        </a:p>
        <a:p>
          <a:pPr algn="l"/>
          <a:endParaRPr lang="en-US" sz="1100" baseline="0">
            <a:solidFill>
              <a:schemeClr val="tx1"/>
            </a:solidFill>
          </a:endParaRPr>
        </a:p>
        <a:p>
          <a:pPr algn="l"/>
          <a:r>
            <a:rPr lang="en-US" sz="1100" baseline="0">
              <a:solidFill>
                <a:schemeClr val="tx1"/>
              </a:solidFill>
            </a:rPr>
            <a:t>2. We can also see from the next half (i.e.Jan-14-Jun-14) that, the lower the cost to produce, the higher the quantity of water produced. This is so evident in March and April -14.</a:t>
          </a:r>
        </a:p>
        <a:p>
          <a:pPr algn="l"/>
          <a:endParaRPr lang="en-US" sz="1100" baseline="0">
            <a:solidFill>
              <a:schemeClr val="tx1"/>
            </a:solidFill>
          </a:endParaRPr>
        </a:p>
        <a:p>
          <a:pPr algn="l"/>
          <a:r>
            <a:rPr lang="en-US" sz="1100" baseline="0">
              <a:solidFill>
                <a:schemeClr val="tx1"/>
              </a:solidFill>
            </a:rPr>
            <a:t>3. From the chart, we see that Kootha, Surjek and the overallCtP  have their highest cost to produce recorded in Nov-13 but Jutik records a fall in that month. Jutik however records its highest cost to produce in Sep-13.</a:t>
          </a:r>
        </a:p>
        <a:p>
          <a:pPr algn="l"/>
          <a:endParaRPr lang="en-US" sz="1100" baseline="0">
            <a:solidFill>
              <a:schemeClr val="tx1"/>
            </a:solidFill>
          </a:endParaRPr>
        </a:p>
        <a:p>
          <a:pPr algn="l"/>
          <a:r>
            <a:rPr lang="en-US" sz="1100" baseline="0">
              <a:solidFill>
                <a:schemeClr val="tx1"/>
              </a:solidFill>
            </a:rPr>
            <a:t>4. After the rise Kootha, Surjek and OverallCtP records a fall in Dec-13 with Jutik recording a rise in that month. In the next half all units records slight flutuation (rise and fall) in cost to produce except in Jun-14 where OverallCtP and Surjek record a fall whereas Kootha and Jutik record a rise.</a:t>
          </a:r>
        </a:p>
        <a:p>
          <a:pPr algn="l"/>
          <a:endParaRPr lang="en-US" sz="1100" baseline="0">
            <a:solidFill>
              <a:schemeClr val="tx1"/>
            </a:solidFill>
          </a:endParaRPr>
        </a:p>
        <a:p>
          <a:pPr algn="l"/>
          <a:r>
            <a:rPr lang="en-US" sz="1100" baseline="0">
              <a:solidFill>
                <a:schemeClr val="tx1"/>
              </a:solidFill>
            </a:rPr>
            <a:t>4.We see a sharp rise in cost to produce by the OverallCtp from Jul-13 to Nov-13 but except Surjek which maintains a rise Kootha and Jutik having fluctuating costs around the same period.</a:t>
          </a:r>
        </a:p>
        <a:p>
          <a:pPr algn="l"/>
          <a:endParaRPr lang="en-US" sz="1100" baseline="0">
            <a:solidFill>
              <a:schemeClr val="tx1"/>
            </a:solidFill>
          </a:endParaRPr>
        </a:p>
        <a:p>
          <a:pPr algn="l"/>
          <a:r>
            <a:rPr lang="en-US" sz="1100" baseline="0">
              <a:solidFill>
                <a:schemeClr val="tx1"/>
              </a:solidFill>
            </a:rPr>
            <a:t>5. The gap between Surjek's CtP and the other units is wide in the first half but closes up in the second half.</a:t>
          </a:r>
        </a:p>
        <a:p>
          <a:pPr algn="l"/>
          <a:endParaRPr lang="en-US" sz="1100">
            <a:solidFill>
              <a:schemeClr val="tx1"/>
            </a:solidFill>
          </a:endParaRPr>
        </a:p>
      </xdr:txBody>
    </xdr:sp>
    <xdr:clientData/>
  </xdr:twoCellAnchor>
  <xdr:twoCellAnchor>
    <xdr:from>
      <xdr:col>7</xdr:col>
      <xdr:colOff>563880</xdr:colOff>
      <xdr:row>230</xdr:row>
      <xdr:rowOff>76200</xdr:rowOff>
    </xdr:from>
    <xdr:to>
      <xdr:col>16</xdr:col>
      <xdr:colOff>617220</xdr:colOff>
      <xdr:row>236</xdr:row>
      <xdr:rowOff>76200</xdr:rowOff>
    </xdr:to>
    <xdr:sp macro="" textlink="">
      <xdr:nvSpPr>
        <xdr:cNvPr id="6" name="Rectangle 5">
          <a:extLst>
            <a:ext uri="{FF2B5EF4-FFF2-40B4-BE49-F238E27FC236}">
              <a16:creationId xmlns:a16="http://schemas.microsoft.com/office/drawing/2014/main" id="{985CBF63-3A05-4671-ABFC-058A4EFCE610}"/>
            </a:ext>
          </a:extLst>
        </xdr:cNvPr>
        <xdr:cNvSpPr/>
      </xdr:nvSpPr>
      <xdr:spPr>
        <a:xfrm>
          <a:off x="9867900" y="46824900"/>
          <a:ext cx="8351520" cy="1051560"/>
        </a:xfrm>
        <a:prstGeom prst="rect">
          <a:avLst/>
        </a:prstGeom>
        <a:solidFill>
          <a:schemeClr val="accent4">
            <a:lumMod val="20000"/>
            <a:lumOff val="80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1100">
              <a:solidFill>
                <a:schemeClr val="tx1"/>
              </a:solidFill>
            </a:rPr>
            <a:t>INSIGHT</a:t>
          </a:r>
        </a:p>
        <a:p>
          <a:pPr algn="l"/>
          <a:r>
            <a:rPr lang="en-US" sz="1100">
              <a:solidFill>
                <a:schemeClr val="tx1"/>
              </a:solidFill>
            </a:rPr>
            <a:t>1. Surjek records the highest cost to produce which</a:t>
          </a:r>
          <a:r>
            <a:rPr lang="en-US" sz="1100" baseline="0">
              <a:solidFill>
                <a:schemeClr val="tx1"/>
              </a:solidFill>
            </a:rPr>
            <a:t> makes a little over twice as Kootha. Jutik records the second highest then Kootha with the lowest production cost.</a:t>
          </a:r>
        </a:p>
        <a:p>
          <a:pPr algn="l"/>
          <a:r>
            <a:rPr lang="en-US" sz="1100" baseline="0">
              <a:solidFill>
                <a:schemeClr val="tx1"/>
              </a:solidFill>
            </a:rPr>
            <a:t>2. In comparing the cost to produce vs the average WMBP market price, we see from the chart that Kootha will earn more followed by jutik and Surjek will earn less.</a:t>
          </a:r>
          <a:endParaRPr 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57150</xdr:colOff>
      <xdr:row>49</xdr:row>
      <xdr:rowOff>104775</xdr:rowOff>
    </xdr:from>
    <xdr:ext cx="6524625" cy="2914650"/>
    <xdr:pic>
      <xdr:nvPicPr>
        <xdr:cNvPr id="2" name="image4.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4</xdr:col>
      <xdr:colOff>807720</xdr:colOff>
      <xdr:row>49</xdr:row>
      <xdr:rowOff>114300</xdr:rowOff>
    </xdr:from>
    <xdr:to>
      <xdr:col>10</xdr:col>
      <xdr:colOff>502920</xdr:colOff>
      <xdr:row>68</xdr:row>
      <xdr:rowOff>60960</xdr:rowOff>
    </xdr:to>
    <xdr:graphicFrame macro="">
      <xdr:nvGraphicFramePr>
        <xdr:cNvPr id="6" name="Chart 5">
          <a:extLst>
            <a:ext uri="{FF2B5EF4-FFF2-40B4-BE49-F238E27FC236}">
              <a16:creationId xmlns:a16="http://schemas.microsoft.com/office/drawing/2014/main" id="{CF7C6F5D-222F-4DA8-9FA4-B2A91D36B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1104900</xdr:colOff>
      <xdr:row>48</xdr:row>
      <xdr:rowOff>228600</xdr:rowOff>
    </xdr:from>
    <xdr:to>
      <xdr:col>22</xdr:col>
      <xdr:colOff>30480</xdr:colOff>
      <xdr:row>67</xdr:row>
      <xdr:rowOff>45720</xdr:rowOff>
    </xdr:to>
    <xdr:graphicFrame macro="">
      <xdr:nvGraphicFramePr>
        <xdr:cNvPr id="7" name="Chart 6">
          <a:extLst>
            <a:ext uri="{FF2B5EF4-FFF2-40B4-BE49-F238E27FC236}">
              <a16:creationId xmlns:a16="http://schemas.microsoft.com/office/drawing/2014/main" id="{57B8B1CA-D210-4EA9-AF72-F313FE2E66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701040</xdr:colOff>
      <xdr:row>50</xdr:row>
      <xdr:rowOff>76200</xdr:rowOff>
    </xdr:from>
    <xdr:to>
      <xdr:col>14</xdr:col>
      <xdr:colOff>518160</xdr:colOff>
      <xdr:row>61</xdr:row>
      <xdr:rowOff>22860</xdr:rowOff>
    </xdr:to>
    <xdr:sp macro="" textlink="">
      <xdr:nvSpPr>
        <xdr:cNvPr id="8" name="Rectangle 7">
          <a:extLst>
            <a:ext uri="{FF2B5EF4-FFF2-40B4-BE49-F238E27FC236}">
              <a16:creationId xmlns:a16="http://schemas.microsoft.com/office/drawing/2014/main" id="{3F1BC801-537B-469F-8259-ABB0F0F1D6C3}"/>
            </a:ext>
          </a:extLst>
        </xdr:cNvPr>
        <xdr:cNvSpPr/>
      </xdr:nvSpPr>
      <xdr:spPr>
        <a:xfrm>
          <a:off x="12954000" y="13723620"/>
          <a:ext cx="3756660" cy="179070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cap="none" spc="0">
              <a:ln w="0"/>
              <a:solidFill>
                <a:schemeClr val="tx1"/>
              </a:solidFill>
              <a:effectLst>
                <a:outerShdw blurRad="38100" dist="19050" dir="2700000" algn="tl" rotWithShape="0">
                  <a:schemeClr val="dk1">
                    <a:alpha val="40000"/>
                  </a:schemeClr>
                </a:outerShdw>
              </a:effectLst>
            </a:rPr>
            <a:t>INSIGHT</a:t>
          </a:r>
        </a:p>
        <a:p>
          <a:pPr algn="l"/>
          <a:r>
            <a:rPr lang="en-US" sz="1100" b="0" cap="none" spc="0">
              <a:ln w="0"/>
              <a:solidFill>
                <a:schemeClr val="tx1"/>
              </a:solidFill>
              <a:effectLst>
                <a:outerShdw blurRad="38100" dist="19050" dir="2700000" algn="tl" rotWithShape="0">
                  <a:schemeClr val="dk1">
                    <a:alpha val="40000"/>
                  </a:schemeClr>
                </a:outerShdw>
              </a:effectLst>
            </a:rPr>
            <a:t>1. From the quarter maintenance outage column chart for surjek, we see that</a:t>
          </a:r>
          <a:r>
            <a:rPr lang="en-US" sz="1100" b="0" cap="none" spc="0" baseline="0">
              <a:ln w="0"/>
              <a:solidFill>
                <a:schemeClr val="tx1"/>
              </a:solidFill>
              <a:effectLst>
                <a:outerShdw blurRad="38100" dist="19050" dir="2700000" algn="tl" rotWithShape="0">
                  <a:schemeClr val="dk1">
                    <a:alpha val="40000"/>
                  </a:schemeClr>
                </a:outerShdw>
              </a:effectLst>
            </a:rPr>
            <a:t> Q4 is the least affected by the maintenance with respect to its high predicted revenue. This is followed by Q3 then Q2 and then the most affected quarter,Q1.</a:t>
          </a:r>
        </a:p>
        <a:p>
          <a:pPr algn="l"/>
          <a:endParaRPr lang="en-US" sz="1100" b="0" cap="none" spc="0" baseline="0">
            <a:ln w="0"/>
            <a:solidFill>
              <a:schemeClr val="tx1"/>
            </a:solidFill>
            <a:effectLst>
              <a:outerShdw blurRad="38100" dist="19050" dir="2700000" algn="tl" rotWithShape="0">
                <a:schemeClr val="dk1">
                  <a:alpha val="40000"/>
                </a:schemeClr>
              </a:outerShdw>
            </a:effectLst>
          </a:endParaRPr>
        </a:p>
        <a:p>
          <a:pPr algn="l"/>
          <a:r>
            <a:rPr lang="en-US" sz="1100" b="0" cap="none" spc="0" baseline="0">
              <a:ln w="0"/>
              <a:solidFill>
                <a:schemeClr val="tx1"/>
              </a:solidFill>
              <a:effectLst>
                <a:outerShdw blurRad="38100" dist="19050" dir="2700000" algn="tl" rotWithShape="0">
                  <a:schemeClr val="dk1">
                    <a:alpha val="40000"/>
                  </a:schemeClr>
                </a:outerShdw>
              </a:effectLst>
            </a:rPr>
            <a:t>2. This means that, the company's revenue will be so much affected if maintenance is conducted in Q1 since its the highest revenue producing quarter.</a:t>
          </a:r>
        </a:p>
      </xdr:txBody>
    </xdr:sp>
    <xdr:clientData/>
  </xdr:twoCellAnchor>
  <xdr:twoCellAnchor>
    <xdr:from>
      <xdr:col>22</xdr:col>
      <xdr:colOff>381000</xdr:colOff>
      <xdr:row>50</xdr:row>
      <xdr:rowOff>0</xdr:rowOff>
    </xdr:from>
    <xdr:to>
      <xdr:col>28</xdr:col>
      <xdr:colOff>7620</xdr:colOff>
      <xdr:row>59</xdr:row>
      <xdr:rowOff>106680</xdr:rowOff>
    </xdr:to>
    <xdr:sp macro="" textlink="">
      <xdr:nvSpPr>
        <xdr:cNvPr id="9" name="Rectangle 8">
          <a:extLst>
            <a:ext uri="{FF2B5EF4-FFF2-40B4-BE49-F238E27FC236}">
              <a16:creationId xmlns:a16="http://schemas.microsoft.com/office/drawing/2014/main" id="{33C2F10E-3CEE-48AE-BA63-34DC58514E99}"/>
            </a:ext>
          </a:extLst>
        </xdr:cNvPr>
        <xdr:cNvSpPr/>
      </xdr:nvSpPr>
      <xdr:spPr>
        <a:xfrm>
          <a:off x="23134320" y="13647420"/>
          <a:ext cx="3985260" cy="161544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cap="none" spc="0">
              <a:ln w="0"/>
              <a:solidFill>
                <a:schemeClr val="tx1"/>
              </a:solidFill>
              <a:effectLst>
                <a:outerShdw blurRad="38100" dist="19050" dir="2700000" algn="tl" rotWithShape="0">
                  <a:schemeClr val="dk1">
                    <a:alpha val="40000"/>
                  </a:schemeClr>
                </a:outerShdw>
              </a:effectLst>
            </a:rPr>
            <a:t>INSIGHT</a:t>
          </a:r>
        </a:p>
        <a:p>
          <a:pPr algn="l"/>
          <a:r>
            <a:rPr lang="en-US" sz="1100" b="0" cap="none" spc="0">
              <a:ln w="0"/>
              <a:solidFill>
                <a:schemeClr val="tx1"/>
              </a:solidFill>
              <a:effectLst>
                <a:outerShdw blurRad="38100" dist="19050" dir="2700000" algn="tl" rotWithShape="0">
                  <a:schemeClr val="dk1">
                    <a:alpha val="40000"/>
                  </a:schemeClr>
                </a:outerShdw>
              </a:effectLst>
            </a:rPr>
            <a:t>1.</a:t>
          </a:r>
          <a:r>
            <a:rPr lang="en-US" sz="1100" b="0" cap="none" spc="0" baseline="0">
              <a:ln w="0"/>
              <a:solidFill>
                <a:schemeClr val="tx1"/>
              </a:solidFill>
              <a:effectLst>
                <a:outerShdw blurRad="38100" dist="19050" dir="2700000" algn="tl" rotWithShape="0">
                  <a:schemeClr val="dk1">
                    <a:alpha val="40000"/>
                  </a:schemeClr>
                </a:outerShdw>
              </a:effectLst>
            </a:rPr>
            <a:t> We see from the Surjek's % revenue reduction column chart that, Q1 remains the most affected month with the highest %revenue reduction followed by Q2, Q3 then Q4.</a:t>
          </a:r>
        </a:p>
        <a:p>
          <a:pPr algn="l"/>
          <a:endParaRPr lang="en-US" sz="1100" b="0" cap="none" spc="0" baseline="0">
            <a:ln w="0"/>
            <a:solidFill>
              <a:schemeClr val="tx1"/>
            </a:solidFill>
            <a:effectLst>
              <a:outerShdw blurRad="38100" dist="19050" dir="2700000" algn="tl" rotWithShape="0">
                <a:schemeClr val="dk1">
                  <a:alpha val="40000"/>
                </a:schemeClr>
              </a:outerShdw>
            </a:effectLst>
          </a:endParaRPr>
        </a:p>
        <a:p>
          <a:pPr algn="l"/>
          <a:r>
            <a:rPr lang="en-US" sz="1100" b="0" cap="none" spc="0" baseline="0">
              <a:ln w="0"/>
              <a:solidFill>
                <a:schemeClr val="tx1"/>
              </a:solidFill>
              <a:effectLst>
                <a:outerShdw blurRad="38100" dist="19050" dir="2700000" algn="tl" rotWithShape="0">
                  <a:schemeClr val="dk1">
                    <a:alpha val="40000"/>
                  </a:schemeClr>
                </a:outerShdw>
              </a:effectLst>
            </a:rPr>
            <a:t>2. The % difference between Q1 and the other three quarters is wide as compared to the difference between the other three quarters (i.e.Q2,Q3 and Q4)</a:t>
          </a:r>
        </a:p>
        <a:p>
          <a:pPr algn="l"/>
          <a:endParaRPr lang="en-US" sz="1100" b="0" cap="none" spc="0" baseline="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10</xdr:col>
      <xdr:colOff>320040</xdr:colOff>
      <xdr:row>16</xdr:row>
      <xdr:rowOff>60960</xdr:rowOff>
    </xdr:from>
    <xdr:to>
      <xdr:col>16</xdr:col>
      <xdr:colOff>495300</xdr:colOff>
      <xdr:row>30</xdr:row>
      <xdr:rowOff>350520</xdr:rowOff>
    </xdr:to>
    <xdr:graphicFrame macro="">
      <xdr:nvGraphicFramePr>
        <xdr:cNvPr id="10" name="Chart 9">
          <a:extLst>
            <a:ext uri="{FF2B5EF4-FFF2-40B4-BE49-F238E27FC236}">
              <a16:creationId xmlns:a16="http://schemas.microsoft.com/office/drawing/2014/main" id="{43946CF5-35D8-430D-86DD-23274EB05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0</xdr:col>
      <xdr:colOff>76200</xdr:colOff>
      <xdr:row>69</xdr:row>
      <xdr:rowOff>95250</xdr:rowOff>
    </xdr:from>
    <xdr:ext cx="8372475" cy="2924175"/>
    <xdr:graphicFrame macro="">
      <xdr:nvGraphicFramePr>
        <xdr:cNvPr id="1156314713" name="Chart 1">
          <a:extLst>
            <a:ext uri="{FF2B5EF4-FFF2-40B4-BE49-F238E27FC236}">
              <a16:creationId xmlns:a16="http://schemas.microsoft.com/office/drawing/2014/main" id="{00000000-0008-0000-0800-000059F6E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57150</xdr:colOff>
      <xdr:row>86</xdr:row>
      <xdr:rowOff>57150</xdr:rowOff>
    </xdr:from>
    <xdr:ext cx="8372475" cy="2924175"/>
    <xdr:graphicFrame macro="">
      <xdr:nvGraphicFramePr>
        <xdr:cNvPr id="923527089" name="Chart 2">
          <a:extLst>
            <a:ext uri="{FF2B5EF4-FFF2-40B4-BE49-F238E27FC236}">
              <a16:creationId xmlns:a16="http://schemas.microsoft.com/office/drawing/2014/main" id="{00000000-0008-0000-0800-0000B1E70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7</xdr:col>
      <xdr:colOff>600075</xdr:colOff>
      <xdr:row>69</xdr:row>
      <xdr:rowOff>76200</xdr:rowOff>
    </xdr:from>
    <xdr:ext cx="8353425" cy="2933700"/>
    <xdr:graphicFrame macro="">
      <xdr:nvGraphicFramePr>
        <xdr:cNvPr id="800903149" name="Chart 3">
          <a:extLst>
            <a:ext uri="{FF2B5EF4-FFF2-40B4-BE49-F238E27FC236}">
              <a16:creationId xmlns:a16="http://schemas.microsoft.com/office/drawing/2014/main" id="{00000000-0008-0000-0800-0000EDCFB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7</xdr:col>
      <xdr:colOff>609600</xdr:colOff>
      <xdr:row>86</xdr:row>
      <xdr:rowOff>76200</xdr:rowOff>
    </xdr:from>
    <xdr:ext cx="8353425" cy="2924175"/>
    <xdr:graphicFrame macro="">
      <xdr:nvGraphicFramePr>
        <xdr:cNvPr id="1966106866" name="Chart 4">
          <a:extLst>
            <a:ext uri="{FF2B5EF4-FFF2-40B4-BE49-F238E27FC236}">
              <a16:creationId xmlns:a16="http://schemas.microsoft.com/office/drawing/2014/main" id="{00000000-0008-0000-0800-0000F26830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scilla Annor-Gyamfi" refreshedDate="44385.604563425928" createdVersion="6" refreshedVersion="6" minRefreshableVersion="3" recordCount="1461" xr:uid="{9C45C85F-AA75-476B-839A-007C9F902900}">
  <cacheSource type="worksheet">
    <worksheetSource ref="A1:E1462" sheet="Water Trading Repository Table"/>
  </cacheSource>
  <cacheFields count="5">
    <cacheField name="Data Source Reference" numFmtId="0">
      <sharedItems containsDate="1" containsMixedTypes="1" minDate="2014-01-01T00:00:00" maxDate="2015-01-01T00:00:00"/>
    </cacheField>
    <cacheField name="Column1" numFmtId="0">
      <sharedItems containsMixedTypes="1" containsNumber="1" minValue="1546.12645833333" maxValue="3741.0290686124899" count="1461">
        <s v="Market Water Demand (Giga-Litres)"/>
        <n v="2674.4304999999999"/>
        <n v="2576.1278333333298"/>
        <n v="2131.9819583333301"/>
        <n v="2772.0559583333302"/>
        <n v="2143.486625"/>
        <n v="2682.031125"/>
        <n v="1788.07475"/>
        <n v="2082.8450909090898"/>
        <n v="1815.8505"/>
        <n v="2219.27536363636"/>
        <n v="2142.3453"/>
        <n v="2169.7437083333298"/>
        <n v="2228.9214999999999"/>
        <n v="2289.4490000000001"/>
        <n v="1966.19391666666"/>
        <n v="2222.9840416666598"/>
        <n v="1651.58858333333"/>
        <n v="1957.57495833333"/>
        <n v="1865.0249999999901"/>
        <n v="2157.2933333333299"/>
        <n v="1933.9007916666601"/>
        <n v="2161.194375"/>
        <n v="1672.51316666666"/>
        <n v="1928.0590416666601"/>
        <n v="1863.6369999999899"/>
        <n v="2185.68658333333"/>
        <n v="2185.5760416666599"/>
        <n v="3175.2769166666599"/>
        <n v="2648.79408333333"/>
        <n v="3164.5167499999998"/>
        <n v="2308.0395416666602"/>
        <n v="2417.7790416666599"/>
        <n v="1961.419625"/>
        <n v="2127.0714583333302"/>
        <n v="2004.6923124999901"/>
        <n v="2200.4989999999998"/>
        <n v="1839.5621428571401"/>
        <n v="2184.156125"/>
        <n v="1748.4124999999999"/>
        <n v="2417.6507083333299"/>
        <n v="2067.5482916666601"/>
        <n v="2572.71675"/>
        <n v="2070.56383333333"/>
        <n v="2702.1071666666599"/>
        <n v="2155.5055416666601"/>
        <n v="2449.9735416666599"/>
        <n v="1994.9894545454499"/>
        <n v="2281.8349166666599"/>
        <n v="1951.5263333333301"/>
        <n v="2341.0592916666601"/>
        <n v="1823.6909166666601"/>
        <n v="2288.3790416666602"/>
        <n v="1833.969625"/>
        <n v="2465.6632500000001"/>
        <n v="1844.722"/>
        <n v="2259.0371666666601"/>
        <n v="1988.9660833333301"/>
        <n v="2498.4301666666602"/>
        <n v="2064.4832499999902"/>
        <n v="2629.6935416666602"/>
        <n v="2088.8087500000001"/>
        <n v="2670.88983333333"/>
        <n v="2061.80587499999"/>
        <n v="2388.2006249999999"/>
        <n v="2012.0826666666601"/>
        <n v="2765.58395833333"/>
        <n v="1877.6705833333299"/>
        <n v="2193.5964166666599"/>
        <n v="2175.5892142857101"/>
        <n v="2378.2999583333299"/>
        <n v="2051.6291428571399"/>
        <n v="2120.0478750000002"/>
        <n v="1760.261375"/>
        <n v="2111.6414583333299"/>
        <n v="2026.5122916666601"/>
        <n v="2289.0562083333298"/>
        <n v="1996.34679166666"/>
        <n v="2194.7312916666601"/>
        <n v="1922.08879166666"/>
        <n v="2188.2592916666599"/>
        <n v="1805.3314583333299"/>
        <n v="1953.63308333333"/>
        <n v="1709.93233333333"/>
        <n v="2004.21187499999"/>
        <n v="1882.4137083333301"/>
        <n v="2126.41379166666"/>
        <n v="2547.8222500000002"/>
        <n v="3266.0770833333299"/>
        <n v="2419.2827499999999"/>
        <n v="2691.4539999999902"/>
        <n v="2256.8607499999998"/>
        <n v="2775.1006666666599"/>
        <n v="2142.8525833333301"/>
        <n v="2670.6450833333301"/>
        <n v="1874.96795833333"/>
        <n v="2058.6119166666599"/>
        <n v="1985.4231"/>
        <n v="2291.04"/>
        <n v="2199.879625"/>
        <n v="2610.51429166666"/>
        <n v="2211.9007083333299"/>
        <n v="3203.9935833333302"/>
        <n v="2531.7787499999999"/>
        <n v="3296.54145833333"/>
        <n v="2438.7048749999999"/>
        <n v="2403.74920833333"/>
        <n v="1741.94345833333"/>
        <n v="1985.7389583333299"/>
        <n v="1658.6374166666601"/>
        <n v="2032.0067083333299"/>
        <n v="2014.1435833333301"/>
        <n v="2763.3914999999902"/>
        <n v="2260.07733333333"/>
        <n v="3089.39804166666"/>
        <n v="2268.41604166666"/>
        <n v="2928.5041249999999"/>
        <n v="2219.0850833333302"/>
        <n v="2785.3510000000001"/>
        <n v="2022.3139166666599"/>
        <n v="2246.1746250000001"/>
        <n v="1955.92941666666"/>
        <n v="2746.7552083333298"/>
        <n v="1767.7171249999999"/>
        <n v="2275.6261666666601"/>
        <n v="2016.70516666666"/>
        <n v="2550.7890000000002"/>
        <n v="1815.8290833333299"/>
        <n v="2059.78404166666"/>
        <n v="1758.11533333333"/>
        <n v="2062.8898749999998"/>
        <n v="2008.6056249999999"/>
        <n v="2403.17054166666"/>
        <n v="1802.7807499999999"/>
        <n v="2012.3384166666599"/>
        <n v="1925.6469583333301"/>
        <n v="2278.7637083333302"/>
        <n v="2003.20657142857"/>
        <n v="2089.9385833333299"/>
        <n v="1675.94927272727"/>
        <n v="2098.6694583333301"/>
        <n v="1905.87735"/>
        <n v="2054.7722916666598"/>
        <n v="1897.8969090909"/>
        <n v="2157.9027500000002"/>
        <n v="2109.0095000000001"/>
        <n v="2259.53731818181"/>
        <n v="2036.0522000000001"/>
        <n v="2303.133875"/>
        <n v="1791.6844999999901"/>
        <n v="2076.2275"/>
        <n v="1771.01158333333"/>
        <n v="2304.1829583333301"/>
        <n v="2108.3857083333301"/>
        <n v="2577.1646249999999"/>
        <n v="2107.1595833333299"/>
        <n v="2527.9144166666601"/>
        <n v="2046.2037499999999"/>
        <n v="2268.3677916666602"/>
        <n v="1968.2440909090899"/>
        <n v="2173.0286249999999"/>
        <n v="2010.4895555555499"/>
        <n v="2118.1903750000001"/>
        <n v="1785.1503749999899"/>
        <n v="1962.36544999999"/>
        <n v="1752.3128999999999"/>
        <n v="1970.0640454545401"/>
        <n v="2105.8021250000002"/>
        <n v="2244.6122083333298"/>
        <n v="2130.4705714285701"/>
        <n v="2107.2345416666599"/>
        <n v="1890.0461250000001"/>
        <n v="2064.86241666666"/>
        <n v="1992.3972777777699"/>
        <n v="2193.5958333333301"/>
        <n v="1713.057875"/>
        <n v="1844.6421111111099"/>
        <n v="1794.3062"/>
        <n v="1879.9822222222199"/>
        <n v="1726.2678333333299"/>
        <n v="1909.5529166666599"/>
        <n v="1895.5373499999901"/>
        <n v="2075.2814583333302"/>
        <n v="2204.4625000000001"/>
        <n v="2647.4805833333298"/>
        <n v="1895.28920833333"/>
        <n v="2096.7167083333302"/>
        <n v="2094.1008333333298"/>
        <n v="2630.4309166666599"/>
        <n v="1754.1857499999901"/>
        <n v="1884.8855454545401"/>
        <n v="1949.35475"/>
        <n v="2305.1105416666601"/>
        <n v="2093.9851249999901"/>
        <n v="2421.5386249999901"/>
        <n v="1716.26629166666"/>
        <n v="1981.6607083333299"/>
        <n v="1874.97291666666"/>
        <n v="2096.9939999999901"/>
        <n v="1859.7716666666599"/>
        <n v="2115.2125000000001"/>
        <n v="2080.5575833333301"/>
        <n v="2572.0059999999999"/>
        <n v="1915.4982"/>
        <n v="2139.759"/>
        <n v="1821.2655833333299"/>
        <n v="2098.1899166666599"/>
        <n v="1740.50766666666"/>
        <n v="2164.19929166666"/>
        <n v="2045.9454166666601"/>
        <n v="2398.56170833333"/>
        <n v="2048.9234999999999"/>
        <n v="2373.5059999999999"/>
        <n v="1995.30845833333"/>
        <n v="2278.0785833333298"/>
        <n v="1923.8526666666601"/>
        <n v="2298.48358333333"/>
        <n v="1924.03687499999"/>
        <n v="2205.9349166666598"/>
        <n v="1731.95370833333"/>
        <n v="1932.3406666666599"/>
        <n v="1618.6572916666601"/>
        <n v="1923.4404583333301"/>
        <n v="1879.78416666666"/>
        <n v="2109.7046666666602"/>
        <n v="1805.62670833333"/>
        <n v="2094.1961249999999"/>
        <n v="1835.2183333333301"/>
        <n v="2135.9254999999998"/>
        <n v="1650.9535000000001"/>
        <n v="1909.9368750000001"/>
        <n v="1819.76733333333"/>
        <n v="2076.1788333333302"/>
        <n v="1647.1206666666601"/>
        <n v="1907.8098749999999"/>
        <n v="1546.12645833333"/>
        <n v="1858.03879166666"/>
        <n v="1922.3710000000001"/>
        <n v="2112.4864583333301"/>
        <n v="2040.2557142857099"/>
        <n v="2149.3773333333302"/>
        <n v="1816.9179999999999"/>
        <n v="2432.2733181818098"/>
        <n v="2029.36579166666"/>
        <n v="2417.7076666666599"/>
        <n v="1971.1330416666599"/>
        <n v="2307.2817083333298"/>
        <n v="2072.0460416666601"/>
        <n v="2325.5537083333302"/>
        <n v="1682.53033333333"/>
        <n v="1845.6923750000001"/>
        <n v="1947.2274583333301"/>
        <n v="2272.6708333333299"/>
        <n v="2162.9690416666599"/>
        <n v="2396.8091666666601"/>
        <n v="1959.90287499999"/>
        <n v="2223.83566666666"/>
        <n v="1947.63870833333"/>
        <n v="2195.3652916666601"/>
        <n v="1752.35545833333"/>
        <n v="1953.0465833333301"/>
        <n v="2006.93199999999"/>
        <n v="2167.6819583333299"/>
        <n v="2025.9698333333299"/>
        <n v="2364.0405416666599"/>
        <n v="1953.5266875"/>
        <n v="2081.5011666666601"/>
        <n v="1833.8292916666601"/>
        <n v="2114.1895"/>
        <n v="1983.90711111111"/>
        <n v="2093.3930833333302"/>
        <n v="1989.1543750000001"/>
        <n v="2151.98383333333"/>
        <n v="1885.0945454545399"/>
        <n v="2100.1242499999998"/>
        <n v="1702.1761818181801"/>
        <n v="1951.5956249999999"/>
        <n v="1599.57408333333"/>
        <n v="1928.0886666666599"/>
        <n v="1874.05004166666"/>
        <n v="2228.79675"/>
        <n v="1865.50854166666"/>
        <n v="2147.9385416666601"/>
        <n v="1896.82779166666"/>
        <n v="2179.9699166666601"/>
        <n v="1908.9708333333299"/>
        <n v="2201.0394166666601"/>
        <n v="1941.4735416666599"/>
        <n v="2156.9471250000001"/>
        <n v="1900.7242857142801"/>
        <n v="1990.6963333333299"/>
        <n v="1641.170875"/>
        <n v="1928.3489999999999"/>
        <n v="1902.70066666666"/>
        <n v="2189.06766666666"/>
        <n v="1932.2342083333299"/>
        <n v="2221.4512083333302"/>
        <n v="1911.44145833333"/>
        <n v="2154.5671666666599"/>
        <n v="2086.4557222222202"/>
        <n v="2375.8916249999902"/>
        <n v="2278.90968749999"/>
        <n v="2414.6731818181802"/>
        <n v="1976.13129999999"/>
        <n v="2665.5086249999999"/>
        <n v="2063.6120000000001"/>
        <n v="2220.75304166666"/>
        <n v="2043.6455000000001"/>
        <n v="2350.2772916666599"/>
        <n v="1895.89842857142"/>
        <n v="2092.5697499999901"/>
        <n v="1798.14591666666"/>
        <n v="2105.5673333333302"/>
        <n v="1923.17379166666"/>
        <n v="2208.3795416666599"/>
        <n v="1958.0631249999999"/>
        <n v="2245.5582083333302"/>
        <n v="1918.86162499999"/>
        <n v="2000.08429166666"/>
        <n v="1909.68320833333"/>
        <n v="2065.2884583333298"/>
        <n v="1660.33879166666"/>
        <n v="1883.58904166666"/>
        <n v="1905.7972916666599"/>
        <n v="2126.8541249999998"/>
        <n v="2100.2164583333301"/>
        <n v="2545.1474166666599"/>
        <n v="2023.9495833333301"/>
        <n v="2276.0501250000002"/>
        <n v="1991.1601250000001"/>
        <n v="2287.9387083333299"/>
        <n v="1849.9232916666599"/>
        <n v="2194.1292083333301"/>
        <n v="1790.3879583333301"/>
        <n v="2141.3363749999999"/>
        <n v="2057.9334999999901"/>
        <n v="2406.0681666666601"/>
        <n v="2095.8654166666602"/>
        <n v="2445.3009999999999"/>
        <n v="2086.9225833333298"/>
        <n v="2370.00979166666"/>
        <n v="2085.0864166666602"/>
        <n v="2395.16129166666"/>
        <n v="2235.5886666666602"/>
        <n v="2318.01045833333"/>
        <n v="2014.8761875"/>
        <n v="2078.2272499999999"/>
        <n v="1914.3522"/>
        <n v="2149.4061666666598"/>
        <n v="1990.1363181818101"/>
        <n v="2258.9283333333301"/>
        <n v="1961.3875"/>
        <n v="2335.6261249999998"/>
        <n v="2000.8362916666599"/>
        <n v="2338.0388749999902"/>
        <n v="2019.33712499999"/>
        <n v="2289.0407083333298"/>
        <n v="1994.4352083333299"/>
        <n v="2222.3777083333298"/>
        <n v="1792.535625"/>
        <n v="2035.47041666666"/>
        <n v="1825.59381249999"/>
        <n v="2076.4887916666598"/>
        <n v="2384.7628749999999"/>
        <n v="3175.5055000000002"/>
        <n v="1879.307"/>
        <n v="2233.8377500000001"/>
        <n v="2098.0626499999998"/>
        <n v="2477.5514583333302"/>
        <n v="1810.3757499999999"/>
        <n v="2138.3887916666599"/>
        <n v="1767.7639999999999"/>
        <n v="2166.1871000000001"/>
        <n v="1971.0527499999901"/>
        <n v="2203.1564166666599"/>
        <n v="1859.2815416666599"/>
        <n v="2249.0152916666598"/>
        <n v="1922.1611249999901"/>
        <n v="2221.432875"/>
        <n v="1745.8321249999999"/>
        <n v="2018.5865833333301"/>
        <n v="1857.62129166666"/>
        <n v="2091.5625416666599"/>
        <n v="1880.002375"/>
        <n v="2144.029"/>
        <n v="1942.2773749999999"/>
        <n v="2156.9050833333299"/>
        <n v="1863.51966666666"/>
        <n v="2113.2942083333301"/>
        <n v="1727.4197916666601"/>
        <n v="2095.5535"/>
        <n v="1967.7181249999901"/>
        <n v="2343.9105"/>
        <n v="2027.19783333333"/>
        <n v="2471.7156249999998"/>
        <n v="2030.9194583333301"/>
        <n v="2445.4532083333302"/>
        <n v="2128.7746666666599"/>
        <n v="2486.29025"/>
        <n v="2153.5862499999998"/>
        <n v="2445.9498749999998"/>
        <n v="1976.4664166666601"/>
        <n v="2273.79779166666"/>
        <n v="1887.0905416666601"/>
        <n v="2286.2764583333301"/>
        <n v="2117.26695833333"/>
        <n v="2382.9783333333298"/>
        <n v="2141.53866666666"/>
        <n v="2240.2341666666598"/>
        <n v="1878.19175"/>
        <n v="2191.5256250000002"/>
        <n v="1887.7463749999899"/>
        <n v="2213.9628333333299"/>
        <n v="1996.06308333333"/>
        <n v="2482.7692499999998"/>
        <n v="1897.66616666666"/>
        <n v="2206.1185"/>
        <n v="1751.1030416666599"/>
        <n v="2099.3076249999999"/>
        <n v="2000.35366666666"/>
        <n v="2385.5984999999901"/>
        <n v="2051.9919583333299"/>
        <n v="2307.1601249999999"/>
        <n v="1992.06812499999"/>
        <n v="2272.55004166666"/>
        <n v="2619.6127499999998"/>
        <n v="3135.2914166666601"/>
        <n v="2020.72577777777"/>
        <n v="2479.9036666666598"/>
        <n v="2173.7058333333298"/>
        <n v="2584.7835833333302"/>
        <n v="2057.4659999999999"/>
        <n v="2659.6397499999998"/>
        <n v="1999.15021428571"/>
        <n v="2072.13229166666"/>
        <n v="1795.002125"/>
        <n v="2046.49437499999"/>
        <n v="2152.0723750000002"/>
        <n v="2471.3907916666599"/>
        <n v="1920.2779583333299"/>
        <n v="2274.8648333333299"/>
        <n v="1595.4885833333301"/>
        <n v="1906.04541666666"/>
        <n v="1899.76866666666"/>
        <n v="2168.54474999999"/>
        <n v="1893.92883333333"/>
        <n v="2163.90545833333"/>
        <n v="1709.3747499999999"/>
        <n v="1969.1160833333299"/>
        <n v="1981.62925"/>
        <n v="2265.6325000000002"/>
        <n v="2017.8668333333301"/>
        <n v="2272.4112083333298"/>
        <n v="1957.98008333333"/>
        <n v="2410.05508333333"/>
        <n v="2061.5842499999899"/>
        <n v="2334.3259166666599"/>
        <n v="1791.68908333333"/>
        <n v="2115.05070833333"/>
        <n v="1725.1356249999999"/>
        <n v="2079.96133333333"/>
        <n v="1869.9213749999999"/>
        <n v="2151.5065416666598"/>
        <n v="2009.3411249999999"/>
        <n v="2258.4755416666599"/>
        <n v="1953.2787083333301"/>
        <n v="2179.1737083333301"/>
        <n v="2002.07149999999"/>
        <n v="2190.5812083333299"/>
        <n v="2238.6494166666598"/>
        <n v="2101.758875"/>
        <n v="1744.8411249999899"/>
        <n v="1955.6636249999999"/>
        <n v="1709.34116666666"/>
        <n v="2090.6051666666599"/>
        <n v="1930.23291666666"/>
        <n v="2252.1495416666598"/>
        <n v="2025.5564999999999"/>
        <n v="2431.169875"/>
        <n v="1985.1439583333299"/>
        <n v="2232.0480416666601"/>
        <n v="2000.4889166666601"/>
        <n v="2244.6094583333302"/>
        <n v="1956.4982499999901"/>
        <n v="2234.6941666666598"/>
        <n v="1764.0211666666601"/>
        <n v="1984.9037083333301"/>
        <n v="2259.3434166666598"/>
        <n v="2360.6292916666598"/>
        <n v="1846.40777272727"/>
        <n v="2621.3647499999902"/>
        <n v="1922.99563636363"/>
        <n v="2474.1590833333298"/>
        <n v="2056.328"/>
        <n v="2567.8376250000001"/>
        <n v="2030.3805833333299"/>
        <n v="2019.70716666666"/>
        <n v="1680.81474999999"/>
        <n v="2067.74695833333"/>
        <n v="2076.187375"/>
        <n v="2497.8737916666601"/>
        <n v="1934.8973333333299"/>
        <n v="2169.9367916666602"/>
        <n v="1909.34512499999"/>
        <n v="2149.7494166666602"/>
        <n v="1873.6608333333299"/>
        <n v="2116.88016666666"/>
        <n v="1699.7154166666601"/>
        <n v="2109.2648749999998"/>
        <n v="1848.3395416666599"/>
        <n v="2107.09733333333"/>
        <n v="2006.9661249999999"/>
        <n v="2248.7629999999999"/>
        <n v="1784.0219999999999"/>
        <n v="2240.7224999999999"/>
        <n v="1836.4853333333299"/>
        <n v="2042.4563333333299"/>
        <n v="2023.1317916666601"/>
        <n v="2365.6989999999901"/>
        <n v="2014.6587499999901"/>
        <n v="2307.1498749999901"/>
        <n v="2004.1671249999999"/>
        <n v="2271.43324999999"/>
        <n v="1920.9021250000001"/>
        <n v="2218.1039999999998"/>
        <n v="1970.1035833333301"/>
        <n v="2213.6470416666598"/>
        <n v="1732.7019583333299"/>
        <n v="1933.2025000000001"/>
        <n v="1784.0386999999901"/>
        <n v="2104.9902499999998"/>
        <n v="1969.7938125000001"/>
        <n v="2124.48358333333"/>
        <n v="1837.43941666666"/>
        <n v="2198.0576249999999"/>
        <n v="1935.0042083333301"/>
        <n v="2156.9343749999998"/>
        <n v="1926.1875"/>
        <n v="2214.9516250000001"/>
        <n v="1951.0851250000001"/>
        <n v="2127.3627916666601"/>
        <n v="1725.21108333333"/>
        <n v="1899.99741666666"/>
        <n v="1602.6900416666599"/>
        <n v="1989.90491666666"/>
        <n v="1684.1917083333301"/>
        <n v="1953.3324583333299"/>
        <n v="2007.6444999999901"/>
        <n v="2220.78666666666"/>
        <n v="1886.12816666666"/>
        <n v="2790.45141666666"/>
        <n v="1962.5399583333301"/>
        <n v="2332.38454166666"/>
        <n v="2132.88175"/>
        <n v="2626.2460416666599"/>
        <n v="2052.8806666666601"/>
        <n v="1989.07779166666"/>
        <n v="1942.3025416666601"/>
        <n v="2247.8567916666598"/>
        <n v="2029.9478749999901"/>
        <n v="2304.0392916666601"/>
        <n v="1755.5350416666599"/>
        <n v="2048.3871666666601"/>
        <n v="1943.12725"/>
        <n v="2243.9492500000001"/>
        <n v="1881.1257083333301"/>
        <n v="2096.1401249999999"/>
        <n v="1722.9338333333301"/>
        <n v="2293.70854166666"/>
        <n v="1850.04408333333"/>
        <n v="2374.0641666666602"/>
        <n v="1611.22"/>
        <n v="1846.55791666666"/>
        <n v="1799.310375"/>
        <n v="2070.2994583333302"/>
        <n v="1832.39116666666"/>
        <n v="2099.4979583333302"/>
        <n v="1845.81924999999"/>
        <n v="2042.6991666666599"/>
        <n v="1838.79779166666"/>
        <n v="2088.8355833333299"/>
        <n v="1883.367125"/>
        <n v="2092.3713333333299"/>
        <n v="1741.1714999999999"/>
        <n v="2051.60645833333"/>
        <n v="1642.1816249999999"/>
        <n v="1924.9824166666599"/>
        <n v="1831.9275833333299"/>
        <n v="2062.1536249999999"/>
        <n v="1844.1833750000001"/>
        <n v="2069.80945833333"/>
        <n v="1826.20020833333"/>
        <n v="2041.8861666666601"/>
        <n v="1819.0770833333299"/>
        <n v="2089.3340416666601"/>
        <n v="1807.22899999999"/>
        <n v="2062.937625"/>
        <n v="1688.17129166666"/>
        <n v="1882.3611249999999"/>
        <n v="1591.99795833333"/>
        <n v="1926.1012499999999"/>
        <n v="1874.9264166666601"/>
        <n v="2207.3483333333302"/>
        <n v="1911.4361249999999"/>
        <n v="2309.9924166666601"/>
        <n v="1934.6754166666601"/>
        <n v="2446.9752916666598"/>
        <n v="1950.0437916666599"/>
        <n v="2245.5435833333299"/>
        <n v="2055.8892500000002"/>
        <n v="2244.6372500000002"/>
        <n v="2363.6295416666599"/>
        <n v="3211.5232499999902"/>
        <n v="2147.2688333333299"/>
        <n v="2340.14141666666"/>
        <n v="2180.6801249999999"/>
        <n v="2606.2606666666602"/>
        <n v="1593.28204166666"/>
        <n v="1816.4230833333299"/>
        <n v="2012.89008333333"/>
        <n v="2323.33687499999"/>
        <n v="2038.519125"/>
        <n v="2540.8084583333298"/>
        <n v="1708.6217083333299"/>
        <n v="2016.7689583333299"/>
        <n v="1949.9066250000001"/>
        <n v="2290.6012500000002"/>
        <n v="1880.72729166666"/>
        <n v="2154.9060416666598"/>
        <n v="1956.88375"/>
        <n v="2342.821625"/>
        <n v="2046.5167083333299"/>
        <n v="2574.9333750000001"/>
        <n v="1838.4179166666599"/>
        <n v="2156.3199583333299"/>
        <n v="1879.3218749999901"/>
        <n v="2407.2310416666601"/>
        <n v="1984.76958333333"/>
        <n v="2474.5342083333298"/>
        <n v="1896.93095833333"/>
        <n v="2473.4072916666601"/>
        <n v="1830.4516249999999"/>
        <n v="2146.0133333333301"/>
        <n v="1967.22974999999"/>
        <n v="2182.4940000000001"/>
        <n v="1929.8937777777701"/>
        <n v="2045.6363636363601"/>
        <n v="1880.0908571428499"/>
        <n v="2085.9897500000002"/>
        <n v="2014.6393125"/>
        <n v="2325.59958333333"/>
        <n v="1960.05679166666"/>
        <n v="2341.8746666666598"/>
        <n v="1722.6105"/>
        <n v="2026.1913750000001"/>
        <n v="1621.5212916666601"/>
        <n v="1833.5901249999999"/>
        <n v="1763.4928749999999"/>
        <n v="2059.60249999999"/>
        <n v="1995.29342857142"/>
        <n v="2089.6785416666598"/>
        <n v="1968.56105555555"/>
        <n v="2332.91908333333"/>
        <n v="2027.29349999999"/>
        <n v="2408.9666666666599"/>
        <n v="2020.8008749999999"/>
        <n v="2143.7741666666602"/>
        <n v="1733.66625"/>
        <n v="1938.42895833333"/>
        <n v="1811.3492083333299"/>
        <n v="2407.5522083333299"/>
        <n v="2557.52991666666"/>
        <n v="3343.2067916666601"/>
        <n v="1855.5550416666599"/>
        <n v="2107.1355416666602"/>
        <n v="2148.7616249999901"/>
        <n v="2362.4044583333298"/>
        <n v="1645.9032999999999"/>
        <n v="1852.95022727272"/>
        <n v="2100.8144499999999"/>
        <n v="2257.8534999999902"/>
        <n v="2056.5866249999999"/>
        <n v="2275.6061666666601"/>
        <n v="1961.3328750000001"/>
        <n v="2277.7167083333302"/>
        <n v="1943.82499999999"/>
        <n v="2235.0515416666599"/>
        <n v="1723.949625"/>
        <n v="1901.2469166666599"/>
        <n v="1893.2130833333299"/>
        <n v="2235.2352083333299"/>
        <n v="2172.7842083333298"/>
        <n v="2876.3842499999901"/>
        <n v="2270.6802499999999"/>
        <n v="3024.1334583333301"/>
        <n v="2140.97379166666"/>
        <n v="2883.3863333333302"/>
        <n v="2117.8012916666598"/>
        <n v="2926.3967916666602"/>
        <n v="2367.2226249999999"/>
        <n v="3195.3001250000002"/>
        <n v="2338.9344166666601"/>
        <n v="2643.5017916666602"/>
        <n v="2096.2074166666598"/>
        <n v="2410.1449583333301"/>
        <n v="2059.38004166666"/>
        <n v="2394.1077500000001"/>
        <n v="1972.1649583333301"/>
        <n v="2230.0864999999999"/>
        <n v="1787.87870833333"/>
        <n v="1997.3041250000001"/>
        <n v="1729.9509166666601"/>
        <n v="2047.0395000000001"/>
        <n v="1953.6437083333301"/>
        <n v="2451.7428749999999"/>
        <n v="1992.5728749999901"/>
        <n v="2288.7292499999999"/>
        <n v="1741.06274999999"/>
        <n v="1948.48549999999"/>
        <n v="1686.002375"/>
        <n v="2049.07045833333"/>
        <n v="1898.9733333333299"/>
        <n v="2160.0101249999998"/>
        <n v="1749.8718636363601"/>
        <n v="2125.4543749999998"/>
        <n v="1779.80779166666"/>
        <n v="2286.2164166666598"/>
        <n v="1982.47729166666"/>
        <n v="2385.11704166666"/>
        <n v="1959.6472916666601"/>
        <n v="2134.0819999999999"/>
        <n v="2814.7105606124901"/>
        <n v="2820.15931286666"/>
        <n v="2147.3532233291598"/>
        <n v="2545.3108069374898"/>
        <n v="2222.4136193208301"/>
        <n v="2257.3158007708298"/>
        <n v="2032.198344465"/>
        <n v="2117.8163037374902"/>
        <n v="1881.9500175666601"/>
        <n v="2576.3438875909001"/>
        <n v="2044.66478628499"/>
        <n v="2868.9563182708298"/>
        <n v="2472.6334011958302"/>
        <n v="3299.9393580708202"/>
        <n v="2786.5475998083298"/>
        <n v="3225.7517746541598"/>
        <n v="2425.1360756541599"/>
        <n v="2401.8058121333302"/>
        <n v="2113.5125400799898"/>
        <n v="2433.3480168166602"/>
        <n v="2189.0438997312399"/>
        <n v="2483.5657340083299"/>
        <n v="1896.0243473666601"/>
        <n v="2615.8735382874902"/>
        <n v="1992.70477325416"/>
        <n v="2387.7880464916602"/>
        <n v="2358.34048073333"/>
        <n v="3340.70503213333"/>
        <n v="2842.3093060374899"/>
        <n v="3250.4874035166599"/>
        <n v="2453.1961141708298"/>
        <n v="2536.4750736916599"/>
        <n v="1958.7403593583299"/>
        <n v="2217.7377323208302"/>
        <n v="2035.5217133875001"/>
        <n v="2450.3480851874901"/>
        <n v="1864.6022638714201"/>
        <n v="2278.1295495916602"/>
        <n v="1924.9605551166601"/>
        <n v="2560.8750446249901"/>
        <n v="2127.80860193749"/>
        <n v="2746.1296072416599"/>
        <n v="2140.0864342166601"/>
        <n v="2651.1279091166598"/>
        <n v="2198.8909038583301"/>
        <n v="2598.18044052499"/>
        <n v="2166.8205700090898"/>
        <n v="2420.47367987499"/>
        <n v="2104.8423878291601"/>
        <n v="2301.0493781833302"/>
        <n v="2010.89693983749"/>
        <n v="2440.1286881583301"/>
        <n v="1872.7888722083301"/>
        <n v="2702.8843677749901"/>
        <n v="1862.09098722916"/>
        <n v="2301.8307151874901"/>
        <n v="2141.2100704499899"/>
        <n v="2542.9754542625001"/>
        <n v="2141.6758152541602"/>
        <n v="2821.5852816249899"/>
        <n v="2121.2677979249902"/>
        <n v="2725.2631981750001"/>
        <n v="2168.7831825916601"/>
        <n v="2961.5898729458299"/>
        <n v="2059.6434400374901"/>
        <n v="2915.94190402499"/>
        <n v="2074.9507374291602"/>
        <n v="2840.1388558458302"/>
        <n v="2336.1864341833302"/>
        <n v="2795.9823378666601"/>
        <n v="2203.7443846374899"/>
        <n v="2514.4400851124901"/>
        <n v="2254.8362323375"/>
        <n v="2369.5948363374901"/>
        <n v="1974.18200617916"/>
        <n v="2271.7791866166599"/>
        <n v="2014.2160829833299"/>
        <n v="2596.5701936458299"/>
        <n v="1867.4815676363601"/>
        <n v="2828.9775346166598"/>
        <n v="1994.4438366499901"/>
        <n v="2926.1708955250001"/>
        <n v="2554.6178627291602"/>
        <n v="3236.4869237541602"/>
        <n v="2762.5157089416598"/>
        <n v="3531.5317287999901"/>
        <n v="2745.1802333625001"/>
        <n v="3355.4509319083299"/>
        <n v="2603.7976719583298"/>
        <n v="2861.9960459624899"/>
        <n v="2363.6217625333302"/>
        <n v="2935.9480111624898"/>
        <n v="2179.3191565458301"/>
        <n v="2726.05105495833"/>
        <n v="1942.2621511416601"/>
        <n v="2233.6403290041599"/>
        <n v="2017.2257905399899"/>
        <n v="2359.1199209874899"/>
        <n v="2334.5526278249999"/>
        <n v="2805.6281315333299"/>
        <n v="2303.4694622749898"/>
        <n v="3590.6828627166601"/>
        <n v="2704.1649466458298"/>
        <n v="3365.87835465833"/>
        <n v="2625.0986705750001"/>
        <n v="2556.60953337916"/>
        <n v="1823.0696327749899"/>
        <n v="2037.7230165041599"/>
        <n v="1722.8896464541599"/>
        <n v="2063.51221467083"/>
        <n v="2069.9034216374898"/>
        <n v="2923.37536639583"/>
        <n v="2277.0611217166602"/>
        <n v="3388.0708861041599"/>
        <n v="2553.06626393333"/>
        <n v="3123.8353176083301"/>
        <n v="2302.3936510291601"/>
        <n v="2913.6543985708299"/>
        <n v="2279.9175524666598"/>
        <n v="2813.4237973208301"/>
        <n v="1968.99549426666"/>
        <n v="2389.08068954583"/>
        <n v="1789.86981436666"/>
        <n v="2359.7180916666598"/>
        <n v="2029.4388739291601"/>
        <n v="2184.9103650041602"/>
        <n v="2196.38929249999"/>
        <n v="2432.6821969624998"/>
        <n v="2011.3950495611"/>
        <n v="2633.6015288999902"/>
        <n v="2200.4233423099899"/>
        <n v="2618.3027622916602"/>
        <n v="2180.1996981277698"/>
        <n v="2672.35888205833"/>
        <n v="2004.5064299727201"/>
        <n v="2614.9927077249899"/>
        <n v="2097.69024651666"/>
        <n v="2409.2647808500001"/>
        <n v="2208.2178144750001"/>
        <n v="2481.62320262916"/>
        <n v="1865.7514559624899"/>
        <n v="2161.9760966541598"/>
        <n v="2059.1577108863598"/>
        <n v="2244.5299330875"/>
        <n v="2290.24188112499"/>
        <n v="2529.3986842363602"/>
        <n v="2028.51025856499"/>
        <n v="2377.9403508958299"/>
        <n v="1952.47576309285"/>
        <n v="2220.3295659833302"/>
        <n v="1874.4952763250001"/>
        <n v="2408.1716978958302"/>
        <n v="2348.2187846291599"/>
        <n v="2781.20463690833"/>
        <n v="2134.7472275291602"/>
        <n v="2486.2344025124899"/>
        <n v="2081.8465858208301"/>
        <n v="2492.7292517333299"/>
        <n v="2041.2911814045401"/>
        <n v="2261.4539451958299"/>
        <n v="2236.3815262166599"/>
        <n v="2294.4026380458299"/>
        <n v="1918.97782055624"/>
        <n v="2049.31759405499"/>
        <n v="1942.2035167500001"/>
        <n v="2079.3220612045402"/>
        <n v="2228.21130526874"/>
        <n v="2356.6979502374902"/>
        <n v="2131.2112628357099"/>
        <n v="2234.2020854749899"/>
        <n v="1989.2252733749899"/>
        <n v="2125.4146722874898"/>
        <n v="2170.7718819333199"/>
        <n v="2196.29722014444"/>
        <n v="1865.2321135875"/>
        <n v="1895.44555601666"/>
        <n v="1872.2638883899899"/>
        <n v="2022.95829487777"/>
        <n v="1790.18647413333"/>
        <n v="2015.71379709999"/>
        <n v="2113.80004124999"/>
        <n v="2426.57113838636"/>
        <n v="2448.2077285999999"/>
        <n v="2647.5638321749898"/>
        <n v="2236.15374529583"/>
        <n v="2960.3368238749899"/>
        <n v="2407.5297075374901"/>
        <n v="3090.4349697999901"/>
        <n v="2288.5196504999899"/>
        <n v="2693.8758898999899"/>
        <n v="2206.7949992642798"/>
        <n v="2365.86784169166"/>
        <n v="2131.5617423333301"/>
        <n v="2359.2976642333301"/>
        <n v="2337.9500703833301"/>
        <n v="2912.4833422541601"/>
        <n v="2295.36409883333"/>
        <n v="2958.7262230958299"/>
        <n v="2372.2789152708301"/>
        <n v="2944.1665049916601"/>
        <n v="2434.2545983291602"/>
        <n v="2856.5136013041601"/>
        <n v="2476.64930895833"/>
        <n v="2751.0332943083299"/>
        <n v="2073.3610607041601"/>
        <n v="2334.1648400416602"/>
        <n v="2055.7750104791598"/>
        <n v="2477.5667578541602"/>
        <n v="2201.8428448958298"/>
        <n v="2783.7458944458299"/>
        <n v="2191.43477437916"/>
        <n v="2736.8444697791601"/>
        <n v="2292.4584675374999"/>
        <n v="2600.28185396249"/>
        <n v="2238.1594617291598"/>
        <n v="2570.20604453333"/>
        <n v="2178.1450835374999"/>
        <n v="2458.4068403333299"/>
        <n v="1947.3650472541599"/>
        <n v="2177.5841689416602"/>
        <n v="1923.60790184999"/>
        <n v="2084.3268327874898"/>
        <n v="2178.3010684624901"/>
        <n v="2342.1035759041602"/>
        <n v="1986.8119818208299"/>
        <n v="2492.27483820416"/>
        <n v="2011.5389245375"/>
        <n v="2541.34914761666"/>
        <n v="1869.39257215833"/>
        <n v="2113.9166695624899"/>
        <n v="2041.3888132874899"/>
        <n v="2392.579391925"/>
        <n v="1847.6206024749899"/>
        <n v="2103.7799291791598"/>
        <n v="1684.3235995374901"/>
        <n v="2057.4672101124902"/>
        <n v="2173.1531144277701"/>
        <n v="2380.5147788583299"/>
        <n v="2278.7772955714199"/>
        <n v="2434.3405128333302"/>
        <n v="2006.54166748749"/>
        <n v="2714.09375346363"/>
        <n v="2391.99487152856"/>
        <n v="2329.3039084624902"/>
        <n v="2077.1218812541601"/>
        <n v="2290.5947934124902"/>
        <n v="1952.5976356333299"/>
        <n v="2205.2421286318099"/>
        <n v="1820.63976945833"/>
        <n v="1949.2376995124901"/>
        <n v="2011.5588322041599"/>
        <n v="2407.8819831791602"/>
        <n v="2108.0878239458302"/>
        <n v="2425.3941229549901"/>
        <n v="2276.4651883285601"/>
        <n v="2385.3081387208299"/>
        <n v="2207.3602180749999"/>
        <n v="2288.4663373499902"/>
        <n v="2266.71607263332"/>
        <n v="2149.3511236791601"/>
        <n v="1762.31032626666"/>
        <n v="2091.57613969166"/>
        <n v="1767.7216455299899"/>
        <n v="2194.2849347363599"/>
        <n v="2256.8843618562501"/>
        <n v="2440.1407365749901"/>
        <n v="2054.2260679208298"/>
        <n v="2363.7651461291598"/>
        <n v="2197.8695865333302"/>
        <n v="2418.2252856916598"/>
        <n v="2219.37749874375"/>
        <n v="2426.06493250416"/>
        <n v="2061.1680646954501"/>
        <n v="2398.4183871208202"/>
        <n v="1932.5191484818099"/>
        <n v="2209.34832387499"/>
        <n v="1804.0047631083301"/>
        <n v="2239.4996949791598"/>
        <n v="2215.2909385708299"/>
        <n v="2526.5955351749899"/>
        <n v="2102.5246024374901"/>
        <n v="2350.89282996666"/>
        <n v="2121.1059986833302"/>
        <n v="2473.74528315416"/>
        <n v="2153.7002823791599"/>
        <n v="2502.3010268374901"/>
        <n v="2305.6693803666599"/>
        <n v="2412.1884145583299"/>
        <n v="2151.8897925285601"/>
        <n v="2256.65196733333"/>
        <n v="1836.86610517083"/>
        <n v="2239.7297245291602"/>
        <n v="2140.23545285416"/>
        <n v="2506.3152242749902"/>
        <n v="2137.7923270874899"/>
        <n v="2460.35066638749"/>
        <n v="2122.5202968374902"/>
        <n v="2413.4504149291602"/>
        <n v="2454.0782498888798"/>
        <n v="2702.1822030666599"/>
        <n v="2678.7584678062399"/>
        <n v="2736.0415722318098"/>
        <n v="2425.2262150699898"/>
        <n v="2471.2303256999899"/>
        <n v="2015.5064658958299"/>
        <n v="2465.7789927958302"/>
        <n v="1971.19641015555"/>
        <n v="2330.57700935"/>
        <n v="2225.8439881541599"/>
        <n v="2563.3973150874899"/>
        <n v="2178.5005601166599"/>
        <n v="2503.8253872708201"/>
        <n v="2083.68529156666"/>
        <n v="2555.2738623083301"/>
        <n v="2183.7037006874998"/>
        <n v="2578.8708050083301"/>
        <n v="2021.06139560833"/>
        <n v="2307.6349154958298"/>
        <n v="1877.57732694583"/>
        <n v="2290.7028185624899"/>
        <n v="2201.9893836583301"/>
        <n v="2536.5788713624902"/>
        <n v="2227.0405394958302"/>
        <n v="2665.6304535374902"/>
        <n v="2358.7919673049901"/>
        <n v="2582.399825"/>
        <n v="2205.4939439708301"/>
        <n v="2531.0467592124901"/>
        <n v="2264.1822469833301"/>
        <n v="2578.9773850833299"/>
        <n v="2073.3362390083298"/>
        <n v="2549.9073886291599"/>
        <n v="2066.1066521041598"/>
        <n v="2391.6909986791602"/>
        <n v="2231.3980455291598"/>
        <n v="2742.09098012499"/>
        <n v="2318.3316843083298"/>
        <n v="2765.9187628833301"/>
        <n v="2283.41872064166"/>
        <n v="2579.1935956208299"/>
        <n v="2345.47395315833"/>
        <n v="2774.09424652499"/>
        <n v="2511.9457208888798"/>
        <n v="2589.7789234666602"/>
        <n v="2260.8152649937501"/>
        <n v="2314.3122076"/>
        <n v="2167.0786755899899"/>
        <n v="2499.29126914166"/>
        <n v="2245.5092780908999"/>
        <n v="2493.59503287083"/>
        <n v="2274.4805100541598"/>
        <n v="2519.4081521583298"/>
        <n v="2344.2071731041601"/>
        <n v="2672.66476106666"/>
        <n v="2233.1198583833302"/>
        <n v="2668.0619382708301"/>
        <n v="2219.4378834791601"/>
        <n v="2484.5921682708299"/>
        <n v="1975.0117345541601"/>
        <n v="2351.1718993333302"/>
        <n v="2140.66846049374"/>
        <n v="2271.0611251458299"/>
        <n v="2574.4839794437498"/>
        <n v="2609.5576928791602"/>
        <n v="2346.5856706916602"/>
        <n v="2516.7227591958299"/>
        <n v="2310.1774498208301"/>
        <n v="2751.0745728249999"/>
        <n v="2400.1643356333302"/>
        <n v="2722.1102453374901"/>
        <n v="2495.8680823333302"/>
        <n v="2687.2987756124899"/>
        <n v="2199.4620709124902"/>
        <n v="2519.9222484124898"/>
        <n v="2144.8894027624901"/>
        <n v="2539.6737235833298"/>
        <n v="2440.8228677041602"/>
        <n v="2736.0700492958299"/>
        <n v="2403.47110140416"/>
        <n v="2780.5965677541599"/>
        <n v="2162.8221352833302"/>
        <n v="2573.8093451916602"/>
        <n v="2343.7493510458198"/>
        <n v="2857.1240147541598"/>
        <n v="2318.55609405416"/>
        <n v="2505.1996293375"/>
        <n v="2020.46666515416"/>
        <n v="2413.80579378333"/>
        <n v="1996.57660631249"/>
        <n v="2352.0824248041599"/>
        <n v="2143.90196194583"/>
        <n v="2606.9075596708299"/>
        <n v="2324.38466607499"/>
        <n v="2648.5148793624899"/>
        <n v="2291.0671482749899"/>
        <n v="2642.4324848708302"/>
        <n v="2486.63121728749"/>
        <n v="2778.6083636916601"/>
        <n v="2422.4372520291599"/>
        <n v="2721.7999010458302"/>
        <n v="2212.9776560874898"/>
        <n v="2501.9361610916599"/>
        <n v="2111.5541722166599"/>
        <n v="2530.7492368666599"/>
        <n v="2497.3223774458202"/>
        <n v="2732.7460427999999"/>
        <n v="2439.8128192833301"/>
        <n v="2564.54435559999"/>
        <n v="2039.49136985833"/>
        <n v="2476.18546571249"/>
        <n v="2162.33460924166"/>
        <n v="2505.5693950791601"/>
        <n v="2241.4802592041601"/>
        <n v="2905.0637619208301"/>
        <n v="2179.3773501249898"/>
        <n v="2483.37733289166"/>
        <n v="1970.0525984583301"/>
        <n v="2421.4947473458301"/>
        <n v="2258.18339816249"/>
        <n v="2689.0604894916601"/>
        <n v="2404.6785901416602"/>
        <n v="2544.4278952458299"/>
        <n v="2210.3872715416601"/>
        <n v="2609.8060056208301"/>
        <n v="2268.1242514916598"/>
        <n v="2530.30713499166"/>
        <n v="2248.5141886624901"/>
        <n v="2468.9981134874902"/>
        <n v="2007.1091398083299"/>
        <n v="2283.2115860958302"/>
        <n v="1926.3508711791601"/>
        <n v="2254.4026167624902"/>
        <n v="2097.32178277499"/>
        <n v="2447.0156194791598"/>
        <n v="2058.4143178874901"/>
        <n v="2263.9383129583298"/>
        <n v="2234.9891930833301"/>
        <n v="2535.4648421291599"/>
        <n v="2119.8378024249901"/>
        <n v="2611.1508810291598"/>
        <n v="2252.2625322999902"/>
        <n v="2435.58375557916"/>
        <n v="2012.25450448333"/>
        <n v="2306.09973747083"/>
        <n v="1922.23204700416"/>
        <n v="2271.5186199166601"/>
        <n v="2173.2485973624898"/>
        <n v="2599.35337378333"/>
        <n v="2275.3774637166598"/>
        <n v="2572.1158187249898"/>
        <n v="2332.2469968083201"/>
        <n v="2522.0577934541602"/>
        <n v="2178.5971232791599"/>
        <n v="2640.2822745583298"/>
        <n v="2262.52688914583"/>
        <n v="2547.7255107166602"/>
        <n v="2002.28532935416"/>
        <n v="2471.14781382916"/>
        <n v="1884.5189767458301"/>
        <n v="2284.6860655041601"/>
        <n v="2074.9366848416598"/>
        <n v="2416.9764224291598"/>
        <n v="2351.8879272875001"/>
        <n v="2486.4495979416602"/>
        <n v="2205.80877638333"/>
        <n v="2463.8877806208302"/>
        <n v="2389.5416550772702"/>
        <n v="2462.3126748458299"/>
        <n v="2597.9697656916601"/>
        <n v="2343.0126144708302"/>
        <n v="1935.67293994999"/>
        <n v="2169.6442316708199"/>
        <n v="1945.7263270999899"/>
        <n v="2415.7238709749899"/>
        <n v="2155.8468403083298"/>
        <n v="2488.4190322208301"/>
        <n v="2225.5085196499999"/>
        <n v="2729.62043478749"/>
        <n v="2310.9775189749898"/>
        <n v="2549.6945594041599"/>
        <n v="2250.2431120541601"/>
        <n v="2474.0586088999898"/>
        <n v="2181.92416806249"/>
        <n v="2459.62038521249"/>
        <n v="2001.1209491583299"/>
        <n v="2264.75547124166"/>
        <n v="1921.8538409166599"/>
        <n v="2338.8713482916601"/>
        <n v="2248.2096055541601"/>
        <n v="2430.7613596208298"/>
        <n v="2143.8002868999902"/>
        <n v="2488.10847363333"/>
        <n v="2079.2519090791602"/>
        <n v="2292.28191523333"/>
        <n v="2187.0871952124999"/>
        <n v="2578.1538939624902"/>
        <n v="2073.3774350125"/>
        <n v="2368.6728615124898"/>
        <n v="2047.0225873166601"/>
        <n v="2192.4860586999898"/>
        <n v="1873.06487834583"/>
        <n v="2222.5540251458301"/>
        <n v="2121.8563898791599"/>
        <n v="2453.3169167750002"/>
        <n v="2205.2623963208298"/>
        <n v="2507.6118844083298"/>
        <n v="2188.4652711458298"/>
        <n v="2584.44164734999"/>
        <n v="2158.9195386124902"/>
        <n v="2390.7399585374901"/>
        <n v="2250.0891999208302"/>
        <n v="2573.5470409049899"/>
        <n v="1949.9912697541599"/>
        <n v="2521.4858069583302"/>
        <n v="2023.5993877916601"/>
        <n v="2372.4070769416599"/>
        <n v="2288.5283720166599"/>
        <n v="2750.9170458041599"/>
        <n v="2395.3668768041598"/>
        <n v="2506.8038927499902"/>
        <n v="2280.4726940291598"/>
        <n v="2566.9448365708299"/>
        <n v="2116.5523292124899"/>
        <n v="2461.1738193708302"/>
        <n v="2288.29357438332"/>
        <n v="2493.1580491749901"/>
        <n v="1997.42899145416"/>
        <n v="2123.2153123916601"/>
        <n v="1959.9531131199999"/>
        <n v="2364.44915055416"/>
        <n v="2248.0190105124898"/>
        <n v="2449.8866331333302"/>
        <n v="2096.2388598541602"/>
        <n v="2440.3553028374899"/>
        <n v="2174.9172505541601"/>
        <n v="2413.5105322916602"/>
        <n v="2185.6362948291599"/>
        <n v="2488.2033734500001"/>
        <n v="2231.6066298124902"/>
        <n v="2409.3805057374898"/>
        <n v="1921.2692918958301"/>
        <n v="2087.1779811166598"/>
        <n v="1892.1575970958299"/>
        <n v="2173.0139887708301"/>
        <n v="1895.0546239416601"/>
        <n v="2193.5688543291599"/>
        <n v="2045.4487360916601"/>
        <n v="2551.9848045416602"/>
        <n v="2031.1868413249899"/>
        <n v="2302.8370136041599"/>
        <n v="2265.20051680714"/>
        <n v="2274.5985309624898"/>
        <n v="2135.9982475583301"/>
        <n v="2375.1063702249899"/>
        <n v="2001.9841070999901"/>
        <n v="2222.6508015458298"/>
        <n v="1869.44751362083"/>
        <n v="2031.8905010416599"/>
        <n v="2070.8754603000002"/>
        <n v="2413.41911486249"/>
        <n v="2139.0103975458301"/>
        <n v="2448.6224742749901"/>
        <n v="2178.94914845416"/>
        <n v="2403.7327108333302"/>
        <n v="2120.5494546333298"/>
        <n v="2471.67496623749"/>
        <n v="2086.25206199583"/>
        <n v="2442.8866810416598"/>
        <n v="1963.9878850208299"/>
        <n v="2139.9399515208302"/>
        <n v="1766.14336092083"/>
        <n v="2132.2404888999999"/>
        <n v="2083.7589468916599"/>
        <n v="2341.1671416499998"/>
        <n v="2093.52091827916"/>
        <n v="2386.4904451791599"/>
        <n v="2032.8935772208299"/>
        <n v="2301.3289821916601"/>
        <n v="2119.0852012249902"/>
        <n v="2325.9137709333299"/>
        <n v="2009.09985255833"/>
        <n v="2283.4003024624899"/>
        <n v="1919.3676576749899"/>
        <n v="2286.60910756249"/>
        <n v="1848.7247567541599"/>
        <n v="2055.5258291749901"/>
        <n v="2065.4158662874902"/>
        <n v="2347.5712044791599"/>
        <n v="1953.4718825083301"/>
        <n v="2347.2038133833298"/>
        <n v="2089.9674572541599"/>
        <n v="2308.8326177374902"/>
        <n v="2021.69496208333"/>
        <n v="2344.4569725874899"/>
        <n v="1995.2366470833299"/>
        <n v="2290.1569567916599"/>
        <n v="1905.2592441166601"/>
        <n v="2075.94736607916"/>
        <n v="1785.0475021541599"/>
        <n v="2224.8661248083299"/>
        <n v="2128.69922132499"/>
        <n v="2480.6346454208301"/>
        <n v="2124.5476204874999"/>
        <n v="2571.44064713749"/>
        <n v="2217.5268075249901"/>
        <n v="2683.7011060749901"/>
        <n v="2215.4528255416599"/>
        <n v="2554.6916965374899"/>
        <n v="2151.4010383208301"/>
        <n v="2318.9251723624898"/>
        <n v="1916.7523576624901"/>
        <n v="2233.5855653583299"/>
        <n v="1842.9941724181799"/>
        <n v="2396.8332543874999"/>
        <n v="2408.6852115666602"/>
        <n v="2942.7936255916602"/>
        <n v="2237.4565533958298"/>
        <n v="2495.2396494291602"/>
        <n v="2130.4837477833298"/>
        <n v="2358.7742951124901"/>
        <n v="2085.4095028833299"/>
        <n v="2406.06192685"/>
        <n v="2127.6195419083301"/>
        <n v="2560.4690787166601"/>
        <n v="1850.07687563749"/>
        <n v="2426.7125137999901"/>
        <n v="1944.93938328749"/>
        <n v="2505.62112916666"/>
        <n v="2269.7310178791599"/>
        <n v="2653.8419085916598"/>
        <n v="2142.6655492416598"/>
        <n v="2586.2336037499899"/>
        <n v="2057.5499015749901"/>
        <n v="2420.3933309416602"/>
        <n v="2060.3646132583299"/>
        <n v="2679.9089147124901"/>
        <n v="2216.1711631458302"/>
        <n v="2859.29657275416"/>
        <n v="2109.5862018166599"/>
        <n v="2827.9392348166598"/>
        <n v="2155.9553043333199"/>
        <n v="2406.6276335666598"/>
        <n v="2279.2814025999901"/>
        <n v="2478.70375900416"/>
        <n v="2198.4836424888799"/>
        <n v="2294.2215229999902"/>
        <n v="2159.42412805714"/>
        <n v="2379.47266078749"/>
        <n v="2352.6478747687402"/>
        <n v="2646.2014103333299"/>
        <n v="2272.50585269166"/>
        <n v="2652.7158889541602"/>
        <n v="2005.0910042666601"/>
        <n v="2234.64248065416"/>
        <n v="1864.3924599833299"/>
        <n v="2024.61291038333"/>
        <n v="2005.26518903749"/>
        <n v="2374.9275914636301"/>
        <n v="2211.1820126428502"/>
        <n v="2294.1619328166598"/>
        <n v="2257.7592412888798"/>
        <n v="2585.15837254999"/>
        <n v="2375.3230907249999"/>
        <n v="2790.3557368124998"/>
        <n v="2180.8448973541599"/>
        <n v="2363.5114587958301"/>
        <n v="1955.8362672041601"/>
        <n v="2182.4259742499898"/>
        <n v="1895.8564256833299"/>
        <n v="2189.5764108874901"/>
        <n v="2183.9110040708301"/>
        <n v="2385.10862179999"/>
        <n v="2154.4983601099898"/>
        <n v="2305.9135916333298"/>
        <n v="2196.01977080999"/>
        <n v="2522.4646424208299"/>
        <n v="2208.3186528055498"/>
        <n v="2698.2957979499902"/>
        <n v="2409.15837637083"/>
        <n v="2971.8434390499901"/>
        <n v="2197.7155545416599"/>
        <n v="2426.7325211499901"/>
        <n v="1917.03239828749"/>
        <n v="2237.1392458958298"/>
        <n v="2091.6083745166602"/>
        <n v="2455.1946747249899"/>
        <n v="2079.37890237083"/>
        <n v="2727.84421164166"/>
        <n v="2275.3221316999902"/>
        <n v="2934.10397338333"/>
        <n v="2528.1358425708299"/>
        <n v="3237.7991635416602"/>
        <n v="2579.88358816249"/>
        <n v="3354.06702878333"/>
        <n v="2559.6294510166599"/>
        <n v="3264.2371815874999"/>
        <n v="2490.9887963749902"/>
        <n v="3251.3771467833299"/>
        <n v="2665.4244438291598"/>
        <n v="3741.0290686124899"/>
        <n v="2649.4351034708302"/>
        <n v="2959.3260986374898"/>
        <n v="2373.5209118875"/>
        <n v="2643.75417673333"/>
        <n v="2349.5559309416599"/>
        <n v="2650.2210921333299"/>
        <n v="2229.1072341291601"/>
        <n v="2575.2386780583302"/>
        <n v="2011.6750117916599"/>
        <n v="2307.4126483291602"/>
        <n v="1953.2140380416599"/>
        <n v="2361.0739734083299"/>
        <n v="2209.59354426666"/>
        <n v="2695.2328788791601"/>
        <n v="2273.2429503499998"/>
        <n v="2567.2627502791602"/>
        <n v="2067.9224790958301"/>
        <n v="2223.43608991666"/>
        <n v="1903.0920479833301"/>
        <n v="2306.4151266624899"/>
        <n v="2159.7068845916601"/>
        <n v="2454.2576683458301"/>
        <n v="2020.5694791727201"/>
        <n v="2363.03645631666"/>
        <n v="1970.46141897499"/>
        <n v="2549.5566624166599"/>
        <n v="2301.8357706833299"/>
        <n v="2660.8662708624902"/>
        <n v="2197.6303354583301"/>
        <n v="2379.96887625416"/>
      </sharedItems>
    </cacheField>
    <cacheField name="Column2" numFmtId="166">
      <sharedItems containsMixedTypes="1" containsNumber="1" minValue="26.107499999999899" maxValue="197.62691666666601"/>
    </cacheField>
    <cacheField name="Column3" numFmtId="0">
      <sharedItems containsMixedTypes="1" containsNumber="1" containsInteger="1" minValue="1" maxValue="12" count="13">
        <s v="Month"/>
        <n v="1"/>
        <n v="2"/>
        <n v="3"/>
        <n v="4"/>
        <n v="5"/>
        <n v="6"/>
        <n v="7"/>
        <n v="8"/>
        <n v="9"/>
        <n v="10"/>
        <n v="11"/>
        <n v="12"/>
      </sharedItems>
    </cacheField>
    <cacheField name="Column4" numFmtId="0">
      <sharedItems count="3">
        <s v="Water Type"/>
        <s v="Soft"/>
        <s v="Har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1">
  <r>
    <s v="Trading Interval"/>
    <x v="0"/>
    <s v="Water Balancing Price ($/ML)"/>
    <x v="0"/>
    <x v="0"/>
  </r>
  <r>
    <d v="2014-01-01T00:00:00"/>
    <x v="1"/>
    <n v="89.334249999999997"/>
    <x v="1"/>
    <x v="1"/>
  </r>
  <r>
    <d v="2014-01-01T12:00:00"/>
    <x v="2"/>
    <n v="61.945999999999998"/>
    <x v="1"/>
    <x v="1"/>
  </r>
  <r>
    <d v="2014-01-02T00:00:00"/>
    <x v="3"/>
    <n v="45.9017499999999"/>
    <x v="1"/>
    <x v="1"/>
  </r>
  <r>
    <d v="2014-01-02T12:00:00"/>
    <x v="4"/>
    <n v="80.858249999999998"/>
    <x v="1"/>
    <x v="1"/>
  </r>
  <r>
    <d v="2014-01-03T00:00:00"/>
    <x v="5"/>
    <n v="55.961833333333303"/>
    <x v="1"/>
    <x v="1"/>
  </r>
  <r>
    <d v="2014-01-03T12:00:00"/>
    <x v="6"/>
    <n v="101.094833333333"/>
    <x v="1"/>
    <x v="1"/>
  </r>
  <r>
    <d v="2014-01-04T00:00:00"/>
    <x v="7"/>
    <n v="26.664999999999999"/>
    <x v="1"/>
    <x v="1"/>
  </r>
  <r>
    <d v="2014-01-04T12:00:00"/>
    <x v="8"/>
    <n v="38.894545454545401"/>
    <x v="1"/>
    <x v="1"/>
  </r>
  <r>
    <d v="2014-01-05T00:00:00"/>
    <x v="9"/>
    <n v="46.715000000000003"/>
    <x v="1"/>
    <x v="1"/>
  </r>
  <r>
    <d v="2014-01-05T12:00:00"/>
    <x v="10"/>
    <n v="46.208636363636302"/>
    <x v="1"/>
    <x v="1"/>
  </r>
  <r>
    <d v="2014-01-06T00:00:00"/>
    <x v="11"/>
    <n v="41.856000000000002"/>
    <x v="1"/>
    <x v="1"/>
  </r>
  <r>
    <d v="2014-01-06T12:00:00"/>
    <x v="12"/>
    <n v="46.013749999999902"/>
    <x v="1"/>
    <x v="1"/>
  </r>
  <r>
    <d v="2014-01-07T00:00:00"/>
    <x v="13"/>
    <n v="34.894374999999997"/>
    <x v="1"/>
    <x v="1"/>
  </r>
  <r>
    <d v="2014-01-07T12:00:00"/>
    <x v="14"/>
    <n v="53.312916666666602"/>
    <x v="1"/>
    <x v="1"/>
  </r>
  <r>
    <d v="2014-01-08T00:00:00"/>
    <x v="15"/>
    <n v="70.307083333333296"/>
    <x v="1"/>
    <x v="1"/>
  </r>
  <r>
    <d v="2014-01-08T12:00:00"/>
    <x v="16"/>
    <n v="64.552916666666604"/>
    <x v="1"/>
    <x v="1"/>
  </r>
  <r>
    <d v="2014-01-09T00:00:00"/>
    <x v="17"/>
    <n v="49.776249999999997"/>
    <x v="1"/>
    <x v="1"/>
  </r>
  <r>
    <d v="2014-01-09T12:00:00"/>
    <x v="18"/>
    <n v="61.483333333333299"/>
    <x v="1"/>
    <x v="1"/>
  </r>
  <r>
    <d v="2014-01-10T00:00:00"/>
    <x v="19"/>
    <n v="56.407083333333297"/>
    <x v="1"/>
    <x v="1"/>
  </r>
  <r>
    <d v="2014-01-10T12:00:00"/>
    <x v="20"/>
    <n v="69.813749999999999"/>
    <x v="1"/>
    <x v="1"/>
  </r>
  <r>
    <d v="2014-01-11T00:00:00"/>
    <x v="21"/>
    <n v="53.609583333333298"/>
    <x v="1"/>
    <x v="1"/>
  </r>
  <r>
    <d v="2014-01-11T12:00:00"/>
    <x v="22"/>
    <n v="53.2916666666666"/>
    <x v="1"/>
    <x v="1"/>
  </r>
  <r>
    <d v="2014-01-12T00:00:00"/>
    <x v="23"/>
    <n v="53.844583333333297"/>
    <x v="1"/>
    <x v="1"/>
  </r>
  <r>
    <d v="2014-01-12T12:00:00"/>
    <x v="24"/>
    <n v="53.347916666666599"/>
    <x v="1"/>
    <x v="1"/>
  </r>
  <r>
    <d v="2014-01-13T00:00:00"/>
    <x v="25"/>
    <n v="55.712166666666597"/>
    <x v="1"/>
    <x v="1"/>
  </r>
  <r>
    <d v="2014-01-13T12:00:00"/>
    <x v="26"/>
    <n v="66.450833333333307"/>
    <x v="1"/>
    <x v="1"/>
  </r>
  <r>
    <d v="2014-01-14T00:00:00"/>
    <x v="27"/>
    <n v="78.998583333333301"/>
    <x v="1"/>
    <x v="1"/>
  </r>
  <r>
    <d v="2014-01-14T12:00:00"/>
    <x v="28"/>
    <n v="159.797333333333"/>
    <x v="1"/>
    <x v="1"/>
  </r>
  <r>
    <d v="2014-01-15T00:00:00"/>
    <x v="29"/>
    <n v="108.42100000000001"/>
    <x v="1"/>
    <x v="1"/>
  </r>
  <r>
    <d v="2014-01-15T12:00:00"/>
    <x v="30"/>
    <n v="132.91399999999999"/>
    <x v="1"/>
    <x v="1"/>
  </r>
  <r>
    <d v="2014-01-16T00:00:00"/>
    <x v="31"/>
    <n v="68.866583333333296"/>
    <x v="1"/>
    <x v="1"/>
  </r>
  <r>
    <d v="2014-01-16T12:00:00"/>
    <x v="32"/>
    <n v="50.487499999999997"/>
    <x v="1"/>
    <x v="1"/>
  </r>
  <r>
    <d v="2014-01-17T00:00:00"/>
    <x v="33"/>
    <n v="47.181833333333302"/>
    <x v="1"/>
    <x v="1"/>
  </r>
  <r>
    <d v="2014-01-17T12:00:00"/>
    <x v="34"/>
    <n v="43.937833333333302"/>
    <x v="1"/>
    <x v="1"/>
  </r>
  <r>
    <d v="2014-01-18T00:00:00"/>
    <x v="35"/>
    <n v="50.634124999999997"/>
    <x v="1"/>
    <x v="1"/>
  </r>
  <r>
    <d v="2014-01-18T12:00:00"/>
    <x v="36"/>
    <n v="50.1071666666666"/>
    <x v="1"/>
    <x v="1"/>
  </r>
  <r>
    <d v="2014-01-19T00:00:00"/>
    <x v="37"/>
    <n v="43.767999999999901"/>
    <x v="1"/>
    <x v="1"/>
  </r>
  <r>
    <d v="2014-01-19T12:00:00"/>
    <x v="38"/>
    <n v="72.031833333333296"/>
    <x v="1"/>
    <x v="1"/>
  </r>
  <r>
    <d v="2014-01-20T00:00:00"/>
    <x v="39"/>
    <n v="44.526333333333298"/>
    <x v="1"/>
    <x v="1"/>
  </r>
  <r>
    <d v="2014-01-20T12:00:00"/>
    <x v="40"/>
    <n v="65.881833333333304"/>
    <x v="1"/>
    <x v="1"/>
  </r>
  <r>
    <d v="2014-01-21T00:00:00"/>
    <x v="41"/>
    <n v="47.251666666666601"/>
    <x v="1"/>
    <x v="1"/>
  </r>
  <r>
    <d v="2014-01-21T12:00:00"/>
    <x v="42"/>
    <n v="63.338166666666602"/>
    <x v="1"/>
    <x v="1"/>
  </r>
  <r>
    <d v="2014-01-22T00:00:00"/>
    <x v="43"/>
    <n v="49.39425"/>
    <x v="1"/>
    <x v="1"/>
  </r>
  <r>
    <d v="2014-01-22T12:00:00"/>
    <x v="44"/>
    <n v="77.915249999999901"/>
    <x v="1"/>
    <x v="1"/>
  </r>
  <r>
    <d v="2014-01-23T00:00:00"/>
    <x v="45"/>
    <n v="48.651249999999997"/>
    <x v="1"/>
    <x v="1"/>
  </r>
  <r>
    <d v="2014-01-23T12:00:00"/>
    <x v="46"/>
    <n v="59.662916666666597"/>
    <x v="1"/>
    <x v="1"/>
  </r>
  <r>
    <d v="2014-01-24T00:00:00"/>
    <x v="47"/>
    <n v="44.107909090908997"/>
    <x v="1"/>
    <x v="1"/>
  </r>
  <r>
    <d v="2014-01-24T12:00:00"/>
    <x v="48"/>
    <n v="45.838749999999997"/>
    <x v="1"/>
    <x v="1"/>
  </r>
  <r>
    <d v="2014-01-25T00:00:00"/>
    <x v="49"/>
    <n v="51.144583333333301"/>
    <x v="1"/>
    <x v="1"/>
  </r>
  <r>
    <d v="2014-01-25T12:00:00"/>
    <x v="50"/>
    <n v="73.990499999999997"/>
    <x v="1"/>
    <x v="1"/>
  </r>
  <r>
    <d v="2014-01-26T00:00:00"/>
    <x v="51"/>
    <n v="49.5535833333333"/>
    <x v="1"/>
    <x v="1"/>
  </r>
  <r>
    <d v="2014-01-26T12:00:00"/>
    <x v="52"/>
    <n v="69.318416666666593"/>
    <x v="1"/>
    <x v="1"/>
  </r>
  <r>
    <d v="2014-01-27T00:00:00"/>
    <x v="53"/>
    <n v="59.5356666666666"/>
    <x v="1"/>
    <x v="1"/>
  </r>
  <r>
    <d v="2014-01-27T12:00:00"/>
    <x v="54"/>
    <n v="87.515000000000001"/>
    <x v="1"/>
    <x v="1"/>
  </r>
  <r>
    <d v="2014-01-28T00:00:00"/>
    <x v="55"/>
    <n v="47.820250000000001"/>
    <x v="1"/>
    <x v="1"/>
  </r>
  <r>
    <d v="2014-01-28T12:00:00"/>
    <x v="56"/>
    <n v="70.217833333333303"/>
    <x v="1"/>
    <x v="1"/>
  </r>
  <r>
    <d v="2014-01-29T00:00:00"/>
    <x v="57"/>
    <n v="63.731333333333303"/>
    <x v="1"/>
    <x v="1"/>
  </r>
  <r>
    <d v="2014-01-29T12:00:00"/>
    <x v="58"/>
    <n v="81.990916666666607"/>
    <x v="1"/>
    <x v="1"/>
  </r>
  <r>
    <d v="2014-01-30T00:00:00"/>
    <x v="59"/>
    <n v="60.905833333333298"/>
    <x v="1"/>
    <x v="1"/>
  </r>
  <r>
    <d v="2014-01-30T12:00:00"/>
    <x v="60"/>
    <n v="73.409333333333294"/>
    <x v="1"/>
    <x v="1"/>
  </r>
  <r>
    <d v="2014-01-31T00:00:00"/>
    <x v="61"/>
    <n v="48.490666666666598"/>
    <x v="1"/>
    <x v="1"/>
  </r>
  <r>
    <d v="2014-01-31T12:00:00"/>
    <x v="62"/>
    <n v="92.988999999999905"/>
    <x v="1"/>
    <x v="1"/>
  </r>
  <r>
    <d v="2014-02-01T00:00:00"/>
    <x v="63"/>
    <n v="56.500749999999996"/>
    <x v="2"/>
    <x v="1"/>
  </r>
  <r>
    <d v="2014-02-01T12:00:00"/>
    <x v="64"/>
    <n v="66.637916666666598"/>
    <x v="2"/>
    <x v="1"/>
  </r>
  <r>
    <d v="2014-02-02T00:00:00"/>
    <x v="65"/>
    <n v="41.845666666666602"/>
    <x v="2"/>
    <x v="1"/>
  </r>
  <r>
    <d v="2014-02-02T12:00:00"/>
    <x v="66"/>
    <n v="86.525333333333293"/>
    <x v="2"/>
    <x v="1"/>
  </r>
  <r>
    <d v="2014-02-03T00:00:00"/>
    <x v="67"/>
    <n v="58.5831666666666"/>
    <x v="2"/>
    <x v="1"/>
  </r>
  <r>
    <d v="2014-02-03T12:00:00"/>
    <x v="68"/>
    <n v="60.772916666666603"/>
    <x v="2"/>
    <x v="1"/>
  </r>
  <r>
    <d v="2014-02-04T00:00:00"/>
    <x v="69"/>
    <n v="42.946428571428498"/>
    <x v="2"/>
    <x v="1"/>
  </r>
  <r>
    <d v="2014-02-04T12:00:00"/>
    <x v="70"/>
    <n v="55.469166666666602"/>
    <x v="2"/>
    <x v="1"/>
  </r>
  <r>
    <d v="2014-02-05T00:00:00"/>
    <x v="71"/>
    <n v="48.9171428571428"/>
    <x v="2"/>
    <x v="1"/>
  </r>
  <r>
    <d v="2014-02-05T12:00:00"/>
    <x v="72"/>
    <n v="45.340416666666599"/>
    <x v="2"/>
    <x v="1"/>
  </r>
  <r>
    <d v="2014-02-06T00:00:00"/>
    <x v="73"/>
    <n v="39.444583333333298"/>
    <x v="2"/>
    <x v="1"/>
  </r>
  <r>
    <d v="2014-02-06T12:00:00"/>
    <x v="74"/>
    <n v="43.482500000000002"/>
    <x v="2"/>
    <x v="1"/>
  </r>
  <r>
    <d v="2014-02-07T00:00:00"/>
    <x v="75"/>
    <n v="42.508749999999999"/>
    <x v="2"/>
    <x v="1"/>
  </r>
  <r>
    <d v="2014-02-07T12:00:00"/>
    <x v="76"/>
    <n v="53.663749999999901"/>
    <x v="2"/>
    <x v="1"/>
  </r>
  <r>
    <d v="2014-02-08T00:00:00"/>
    <x v="77"/>
    <n v="66.761250000000004"/>
    <x v="2"/>
    <x v="1"/>
  </r>
  <r>
    <d v="2014-02-08T12:00:00"/>
    <x v="78"/>
    <n v="61.345416666666601"/>
    <x v="2"/>
    <x v="1"/>
  </r>
  <r>
    <d v="2014-02-09T00:00:00"/>
    <x v="79"/>
    <n v="67.138750000000002"/>
    <x v="2"/>
    <x v="1"/>
  </r>
  <r>
    <d v="2014-02-09T12:00:00"/>
    <x v="80"/>
    <n v="76.004583333333301"/>
    <x v="2"/>
    <x v="1"/>
  </r>
  <r>
    <d v="2014-02-10T00:00:00"/>
    <x v="81"/>
    <n v="43.415833333333303"/>
    <x v="2"/>
    <x v="1"/>
  </r>
  <r>
    <d v="2014-02-10T12:00:00"/>
    <x v="82"/>
    <n v="49.037500000000001"/>
    <x v="2"/>
    <x v="1"/>
  </r>
  <r>
    <d v="2014-02-11T00:00:00"/>
    <x v="83"/>
    <n v="37.9716666666666"/>
    <x v="2"/>
    <x v="1"/>
  </r>
  <r>
    <d v="2014-02-11T12:00:00"/>
    <x v="84"/>
    <n v="50.853749999999998"/>
    <x v="2"/>
    <x v="1"/>
  </r>
  <r>
    <d v="2014-02-12T00:00:00"/>
    <x v="85"/>
    <n v="45.630416666666598"/>
    <x v="2"/>
    <x v="1"/>
  </r>
  <r>
    <d v="2014-02-12T12:00:00"/>
    <x v="86"/>
    <n v="44.034999999999997"/>
    <x v="2"/>
    <x v="1"/>
  </r>
  <r>
    <d v="2014-02-13T00:00:00"/>
    <x v="87"/>
    <n v="174.000916666666"/>
    <x v="2"/>
    <x v="1"/>
  </r>
  <r>
    <d v="2014-02-13T12:00:00"/>
    <x v="88"/>
    <n v="187.01124999999999"/>
    <x v="2"/>
    <x v="1"/>
  </r>
  <r>
    <d v="2014-02-14T00:00:00"/>
    <x v="89"/>
    <n v="62.771833333333298"/>
    <x v="2"/>
    <x v="1"/>
  </r>
  <r>
    <d v="2014-02-14T12:00:00"/>
    <x v="90"/>
    <n v="63.741250000000001"/>
    <x v="2"/>
    <x v="1"/>
  </r>
  <r>
    <d v="2014-02-15T00:00:00"/>
    <x v="91"/>
    <n v="53.0446666666666"/>
    <x v="2"/>
    <x v="1"/>
  </r>
  <r>
    <d v="2014-02-15T12:00:00"/>
    <x v="92"/>
    <n v="68.599166666666605"/>
    <x v="2"/>
    <x v="1"/>
  </r>
  <r>
    <d v="2014-02-16T00:00:00"/>
    <x v="93"/>
    <n v="49.878666666666597"/>
    <x v="2"/>
    <x v="1"/>
  </r>
  <r>
    <d v="2014-02-16T12:00:00"/>
    <x v="94"/>
    <n v="83.341833333333298"/>
    <x v="2"/>
    <x v="1"/>
  </r>
  <r>
    <d v="2014-02-17T00:00:00"/>
    <x v="95"/>
    <n v="48.240416666666597"/>
    <x v="2"/>
    <x v="1"/>
  </r>
  <r>
    <d v="2014-02-17T12:00:00"/>
    <x v="96"/>
    <n v="40.656666666666602"/>
    <x v="2"/>
    <x v="1"/>
  </r>
  <r>
    <d v="2014-02-18T00:00:00"/>
    <x v="97"/>
    <n v="34.2363"/>
    <x v="2"/>
    <x v="1"/>
  </r>
  <r>
    <d v="2014-02-18T12:00:00"/>
    <x v="98"/>
    <n v="41.783000000000001"/>
    <x v="2"/>
    <x v="1"/>
  </r>
  <r>
    <d v="2014-02-19T00:00:00"/>
    <x v="99"/>
    <n v="38.522624999999998"/>
    <x v="2"/>
    <x v="1"/>
  </r>
  <r>
    <d v="2014-02-19T12:00:00"/>
    <x v="100"/>
    <n v="66.541749999999993"/>
    <x v="2"/>
    <x v="1"/>
  </r>
  <r>
    <d v="2014-02-20T00:00:00"/>
    <x v="101"/>
    <n v="46.525416666666601"/>
    <x v="2"/>
    <x v="1"/>
  </r>
  <r>
    <d v="2014-02-20T12:00:00"/>
    <x v="102"/>
    <n v="153.26474999999999"/>
    <x v="2"/>
    <x v="1"/>
  </r>
  <r>
    <d v="2014-02-21T00:00:00"/>
    <x v="103"/>
    <n v="58.492249999999899"/>
    <x v="2"/>
    <x v="1"/>
  </r>
  <r>
    <d v="2014-02-21T12:00:00"/>
    <x v="104"/>
    <n v="102.680583333333"/>
    <x v="2"/>
    <x v="1"/>
  </r>
  <r>
    <d v="2014-02-22T00:00:00"/>
    <x v="105"/>
    <n v="60.428666666666601"/>
    <x v="2"/>
    <x v="1"/>
  </r>
  <r>
    <d v="2014-02-22T12:00:00"/>
    <x v="106"/>
    <n v="44.075749999999999"/>
    <x v="2"/>
    <x v="1"/>
  </r>
  <r>
    <d v="2014-02-23T00:00:00"/>
    <x v="107"/>
    <n v="41.518250000000002"/>
    <x v="2"/>
    <x v="1"/>
  </r>
  <r>
    <d v="2014-02-23T12:00:00"/>
    <x v="108"/>
    <n v="53.703000000000003"/>
    <x v="2"/>
    <x v="1"/>
  </r>
  <r>
    <d v="2014-02-24T00:00:00"/>
    <x v="109"/>
    <n v="48.485166666666601"/>
    <x v="2"/>
    <x v="1"/>
  </r>
  <r>
    <d v="2014-02-24T12:00:00"/>
    <x v="110"/>
    <n v="51.238500000000002"/>
    <x v="2"/>
    <x v="1"/>
  </r>
  <r>
    <d v="2014-02-25T00:00:00"/>
    <x v="111"/>
    <n v="45.216000000000001"/>
    <x v="2"/>
    <x v="1"/>
  </r>
  <r>
    <d v="2014-02-25T12:00:00"/>
    <x v="112"/>
    <n v="80.2231666666666"/>
    <x v="2"/>
    <x v="1"/>
  </r>
  <r>
    <d v="2014-02-26T00:00:00"/>
    <x v="113"/>
    <n v="59.268833333333298"/>
    <x v="2"/>
    <x v="1"/>
  </r>
  <r>
    <d v="2014-02-26T12:00:00"/>
    <x v="114"/>
    <n v="122.02416666666601"/>
    <x v="2"/>
    <x v="1"/>
  </r>
  <r>
    <d v="2014-02-27T00:00:00"/>
    <x v="115"/>
    <n v="52.375166666666601"/>
    <x v="2"/>
    <x v="1"/>
  </r>
  <r>
    <d v="2014-02-27T12:00:00"/>
    <x v="116"/>
    <n v="86.003166666666601"/>
    <x v="2"/>
    <x v="1"/>
  </r>
  <r>
    <d v="2014-02-28T00:00:00"/>
    <x v="117"/>
    <n v="46.148416666666598"/>
    <x v="2"/>
    <x v="1"/>
  </r>
  <r>
    <d v="2014-02-28T12:00:00"/>
    <x v="118"/>
    <n v="80.905249999999995"/>
    <x v="2"/>
    <x v="1"/>
  </r>
  <r>
    <d v="2014-03-01T00:00:00"/>
    <x v="119"/>
    <n v="69.394666666666595"/>
    <x v="3"/>
    <x v="1"/>
  </r>
  <r>
    <d v="2014-03-01T12:00:00"/>
    <x v="120"/>
    <n v="52.200499999999998"/>
    <x v="3"/>
    <x v="1"/>
  </r>
  <r>
    <d v="2014-03-02T00:00:00"/>
    <x v="121"/>
    <n v="51.469666666666598"/>
    <x v="3"/>
    <x v="1"/>
  </r>
  <r>
    <d v="2014-03-02T12:00:00"/>
    <x v="122"/>
    <n v="80.457083333333301"/>
    <x v="3"/>
    <x v="1"/>
  </r>
  <r>
    <d v="2014-03-03T00:00:00"/>
    <x v="123"/>
    <n v="63.776000000000003"/>
    <x v="3"/>
    <x v="1"/>
  </r>
  <r>
    <d v="2014-03-03T12:00:00"/>
    <x v="124"/>
    <n v="79.9641666666666"/>
    <x v="3"/>
    <x v="1"/>
  </r>
  <r>
    <d v="2014-03-04T00:00:00"/>
    <x v="125"/>
    <n v="48.149166666666602"/>
    <x v="3"/>
    <x v="1"/>
  </r>
  <r>
    <d v="2014-03-04T12:00:00"/>
    <x v="126"/>
    <n v="72.476249999999993"/>
    <x v="3"/>
    <x v="1"/>
  </r>
  <r>
    <d v="2014-03-05T00:00:00"/>
    <x v="127"/>
    <n v="50.1383333333333"/>
    <x v="3"/>
    <x v="1"/>
  </r>
  <r>
    <d v="2014-03-05T12:00:00"/>
    <x v="128"/>
    <n v="43.467083333333299"/>
    <x v="3"/>
    <x v="1"/>
  </r>
  <r>
    <d v="2014-03-06T00:00:00"/>
    <x v="129"/>
    <n v="35.828333333333298"/>
    <x v="3"/>
    <x v="1"/>
  </r>
  <r>
    <d v="2014-03-06T12:00:00"/>
    <x v="130"/>
    <n v="44.240833333333299"/>
    <x v="3"/>
    <x v="1"/>
  </r>
  <r>
    <d v="2014-03-07T00:00:00"/>
    <x v="131"/>
    <n v="48.47625"/>
    <x v="3"/>
    <x v="1"/>
  </r>
  <r>
    <d v="2014-03-07T12:00:00"/>
    <x v="132"/>
    <n v="64.392083333333304"/>
    <x v="3"/>
    <x v="1"/>
  </r>
  <r>
    <d v="2014-03-08T00:00:00"/>
    <x v="133"/>
    <n v="57.506666666666597"/>
    <x v="3"/>
    <x v="1"/>
  </r>
  <r>
    <d v="2014-03-08T12:00:00"/>
    <x v="134"/>
    <n v="60.60125"/>
    <x v="3"/>
    <x v="1"/>
  </r>
  <r>
    <d v="2014-03-09T00:00:00"/>
    <x v="135"/>
    <n v="59.695416666666603"/>
    <x v="3"/>
    <x v="1"/>
  </r>
  <r>
    <d v="2014-03-09T12:00:00"/>
    <x v="136"/>
    <n v="63.4149999999999"/>
    <x v="3"/>
    <x v="1"/>
  </r>
  <r>
    <d v="2014-03-10T00:00:00"/>
    <x v="137"/>
    <n v="40.586428571428499"/>
    <x v="3"/>
    <x v="1"/>
  </r>
  <r>
    <d v="2014-03-10T12:00:00"/>
    <x v="138"/>
    <n v="51.212499999999999"/>
    <x v="3"/>
    <x v="1"/>
  </r>
  <r>
    <d v="2014-03-11T00:00:00"/>
    <x v="139"/>
    <n v="32.070454545454503"/>
    <x v="3"/>
    <x v="1"/>
  </r>
  <r>
    <d v="2014-03-11T12:00:00"/>
    <x v="140"/>
    <n v="57.2349999999999"/>
    <x v="3"/>
    <x v="1"/>
  </r>
  <r>
    <d v="2014-03-12T00:00:00"/>
    <x v="141"/>
    <n v="40.739999999999903"/>
    <x v="3"/>
    <x v="1"/>
  </r>
  <r>
    <d v="2014-03-12T12:00:00"/>
    <x v="142"/>
    <n v="46.875833333333297"/>
    <x v="3"/>
    <x v="1"/>
  </r>
  <r>
    <d v="2014-03-13T00:00:00"/>
    <x v="143"/>
    <n v="35.6323636363636"/>
    <x v="3"/>
    <x v="1"/>
  </r>
  <r>
    <d v="2014-03-13T12:00:00"/>
    <x v="144"/>
    <n v="49.200416666666598"/>
    <x v="3"/>
    <x v="1"/>
  </r>
  <r>
    <d v="2014-03-14T00:00:00"/>
    <x v="145"/>
    <n v="50.580750000000002"/>
    <x v="3"/>
    <x v="1"/>
  </r>
  <r>
    <d v="2014-03-14T12:00:00"/>
    <x v="146"/>
    <n v="47.971090909090897"/>
    <x v="3"/>
    <x v="1"/>
  </r>
  <r>
    <d v="2014-03-15T00:00:00"/>
    <x v="147"/>
    <n v="56.944499999999998"/>
    <x v="3"/>
    <x v="1"/>
  </r>
  <r>
    <d v="2014-03-15T12:00:00"/>
    <x v="148"/>
    <n v="55.517916666666601"/>
    <x v="3"/>
    <x v="1"/>
  </r>
  <r>
    <d v="2014-03-16T00:00:00"/>
    <x v="149"/>
    <n v="42.779142857142801"/>
    <x v="3"/>
    <x v="1"/>
  </r>
  <r>
    <d v="2014-03-16T12:00:00"/>
    <x v="150"/>
    <n v="50.096333333333298"/>
    <x v="3"/>
    <x v="1"/>
  </r>
  <r>
    <d v="2014-03-17T00:00:00"/>
    <x v="151"/>
    <n v="56.752999999999901"/>
    <x v="3"/>
    <x v="1"/>
  </r>
  <r>
    <d v="2014-03-17T12:00:00"/>
    <x v="152"/>
    <n v="62.233666666666601"/>
    <x v="3"/>
    <x v="1"/>
  </r>
  <r>
    <d v="2014-03-18T00:00:00"/>
    <x v="153"/>
    <n v="58.376583333333301"/>
    <x v="3"/>
    <x v="1"/>
  </r>
  <r>
    <d v="2014-03-18T12:00:00"/>
    <x v="154"/>
    <n v="76.446166666666599"/>
    <x v="3"/>
    <x v="1"/>
  </r>
  <r>
    <d v="2014-03-19T00:00:00"/>
    <x v="155"/>
    <n v="59.417250000000003"/>
    <x v="3"/>
    <x v="1"/>
  </r>
  <r>
    <d v="2014-03-19T12:00:00"/>
    <x v="156"/>
    <n v="77.689083333333301"/>
    <x v="3"/>
    <x v="1"/>
  </r>
  <r>
    <d v="2014-03-20T00:00:00"/>
    <x v="157"/>
    <n v="60.7068333333333"/>
    <x v="3"/>
    <x v="1"/>
  </r>
  <r>
    <d v="2014-03-20T12:00:00"/>
    <x v="158"/>
    <n v="54.075499999999998"/>
    <x v="3"/>
    <x v="1"/>
  </r>
  <r>
    <d v="2014-03-21T00:00:00"/>
    <x v="159"/>
    <n v="58.074090909090899"/>
    <x v="3"/>
    <x v="1"/>
  </r>
  <r>
    <d v="2014-03-21T12:00:00"/>
    <x v="160"/>
    <n v="58.947666666666599"/>
    <x v="3"/>
    <x v="1"/>
  </r>
  <r>
    <d v="2014-03-22T00:00:00"/>
    <x v="161"/>
    <n v="50.550444444444402"/>
    <x v="3"/>
    <x v="1"/>
  </r>
  <r>
    <d v="2014-03-22T12:00:00"/>
    <x v="162"/>
    <n v="54.709249999999997"/>
    <x v="3"/>
    <x v="1"/>
  </r>
  <r>
    <d v="2014-03-23T00:00:00"/>
    <x v="163"/>
    <n v="44.055250000000001"/>
    <x v="3"/>
    <x v="1"/>
  </r>
  <r>
    <d v="2014-03-23T12:00:00"/>
    <x v="164"/>
    <n v="52.375399999999999"/>
    <x v="3"/>
    <x v="1"/>
  </r>
  <r>
    <d v="2014-03-24T00:00:00"/>
    <x v="165"/>
    <n v="56.051000000000002"/>
    <x v="3"/>
    <x v="1"/>
  </r>
  <r>
    <d v="2014-03-24T12:00:00"/>
    <x v="166"/>
    <n v="49.247363636363602"/>
    <x v="3"/>
    <x v="1"/>
  </r>
  <r>
    <d v="2014-03-25T00:00:00"/>
    <x v="167"/>
    <n v="51.720125000000003"/>
    <x v="3"/>
    <x v="1"/>
  </r>
  <r>
    <d v="2014-03-25T12:00:00"/>
    <x v="168"/>
    <n v="58.361166666666598"/>
    <x v="3"/>
    <x v="1"/>
  </r>
  <r>
    <d v="2014-03-26T00:00:00"/>
    <x v="169"/>
    <n v="39.493714285714198"/>
    <x v="3"/>
    <x v="1"/>
  </r>
  <r>
    <d v="2014-03-26T12:00:00"/>
    <x v="170"/>
    <n v="49.298749999999998"/>
    <x v="3"/>
    <x v="1"/>
  </r>
  <r>
    <d v="2014-03-27T00:00:00"/>
    <x v="171"/>
    <n v="56.920916666666599"/>
    <x v="3"/>
    <x v="1"/>
  </r>
  <r>
    <d v="2014-03-27T12:00:00"/>
    <x v="172"/>
    <n v="47.455500000000001"/>
    <x v="3"/>
    <x v="1"/>
  </r>
  <r>
    <d v="2014-03-28T00:00:00"/>
    <x v="173"/>
    <n v="35.969888888888804"/>
    <x v="3"/>
    <x v="1"/>
  </r>
  <r>
    <d v="2014-03-28T12:00:00"/>
    <x v="174"/>
    <n v="42.944777777777702"/>
    <x v="3"/>
    <x v="1"/>
  </r>
  <r>
    <d v="2014-03-29T00:00:00"/>
    <x v="175"/>
    <n v="36.922249999999998"/>
    <x v="3"/>
    <x v="1"/>
  </r>
  <r>
    <d v="2014-03-29T12:00:00"/>
    <x v="176"/>
    <n v="36.546333333333301"/>
    <x v="3"/>
    <x v="1"/>
  </r>
  <r>
    <d v="2014-03-30T00:00:00"/>
    <x v="177"/>
    <n v="37.124400000000001"/>
    <x v="3"/>
    <x v="1"/>
  </r>
  <r>
    <d v="2014-03-30T12:00:00"/>
    <x v="178"/>
    <n v="42.941666666666599"/>
    <x v="3"/>
    <x v="1"/>
  </r>
  <r>
    <d v="2014-03-31T00:00:00"/>
    <x v="179"/>
    <n v="31.945999999999898"/>
    <x v="3"/>
    <x v="1"/>
  </r>
  <r>
    <d v="2014-03-31T12:00:00"/>
    <x v="180"/>
    <n v="50.933333333333302"/>
    <x v="3"/>
    <x v="1"/>
  </r>
  <r>
    <d v="2014-04-01T00:00:00"/>
    <x v="181"/>
    <n v="53.714300000000001"/>
    <x v="4"/>
    <x v="1"/>
  </r>
  <r>
    <d v="2014-04-01T12:00:00"/>
    <x v="182"/>
    <n v="50.493333333333297"/>
    <x v="4"/>
    <x v="1"/>
  </r>
  <r>
    <d v="2014-04-02T00:00:00"/>
    <x v="183"/>
    <n v="63.067083333333301"/>
    <x v="4"/>
    <x v="1"/>
  </r>
  <r>
    <d v="2014-04-02T12:00:00"/>
    <x v="184"/>
    <n v="78.320583333333303"/>
    <x v="4"/>
    <x v="1"/>
  </r>
  <r>
    <d v="2014-04-03T00:00:00"/>
    <x v="185"/>
    <n v="62.180583333333303"/>
    <x v="4"/>
    <x v="1"/>
  </r>
  <r>
    <d v="2014-04-03T12:00:00"/>
    <x v="186"/>
    <n v="60.060250000000003"/>
    <x v="4"/>
    <x v="1"/>
  </r>
  <r>
    <d v="2014-04-04T00:00:00"/>
    <x v="187"/>
    <n v="45.017499999999998"/>
    <x v="4"/>
    <x v="1"/>
  </r>
  <r>
    <d v="2014-04-04T12:00:00"/>
    <x v="188"/>
    <n v="79.766666666666595"/>
    <x v="4"/>
    <x v="1"/>
  </r>
  <r>
    <d v="2014-04-05T00:00:00"/>
    <x v="189"/>
    <n v="40.561666666666603"/>
    <x v="4"/>
    <x v="1"/>
  </r>
  <r>
    <d v="2014-04-05T12:00:00"/>
    <x v="190"/>
    <n v="47.821818181818102"/>
    <x v="4"/>
    <x v="1"/>
  </r>
  <r>
    <d v="2014-04-06T00:00:00"/>
    <x v="191"/>
    <n v="43.174583333333302"/>
    <x v="4"/>
    <x v="1"/>
  </r>
  <r>
    <d v="2014-04-06T12:00:00"/>
    <x v="192"/>
    <n v="54.176666666666598"/>
    <x v="4"/>
    <x v="1"/>
  </r>
  <r>
    <d v="2014-04-07T00:00:00"/>
    <x v="193"/>
    <n v="49.405416666666603"/>
    <x v="4"/>
    <x v="1"/>
  </r>
  <r>
    <d v="2014-04-07T12:00:00"/>
    <x v="194"/>
    <n v="73.729583333333295"/>
    <x v="4"/>
    <x v="1"/>
  </r>
  <r>
    <d v="2014-04-08T00:00:00"/>
    <x v="195"/>
    <n v="44.014999999999901"/>
    <x v="4"/>
    <x v="1"/>
  </r>
  <r>
    <d v="2014-04-08T12:00:00"/>
    <x v="196"/>
    <n v="51.409583333333302"/>
    <x v="4"/>
    <x v="1"/>
  </r>
  <r>
    <d v="2014-04-09T00:00:00"/>
    <x v="197"/>
    <n v="47.154583333333299"/>
    <x v="4"/>
    <x v="1"/>
  </r>
  <r>
    <d v="2014-04-09T12:00:00"/>
    <x v="198"/>
    <n v="65.525416666666601"/>
    <x v="4"/>
    <x v="1"/>
  </r>
  <r>
    <d v="2014-04-10T00:00:00"/>
    <x v="199"/>
    <n v="61.518333333333302"/>
    <x v="4"/>
    <x v="1"/>
  </r>
  <r>
    <d v="2014-04-10T12:00:00"/>
    <x v="200"/>
    <n v="79.883750000000006"/>
    <x v="4"/>
    <x v="1"/>
  </r>
  <r>
    <d v="2014-04-11T00:00:00"/>
    <x v="201"/>
    <n v="53.233749999999901"/>
    <x v="4"/>
    <x v="1"/>
  </r>
  <r>
    <d v="2014-04-11T12:00:00"/>
    <x v="202"/>
    <n v="88.894999999999996"/>
    <x v="4"/>
    <x v="1"/>
  </r>
  <r>
    <d v="2014-04-12T00:00:00"/>
    <x v="203"/>
    <n v="28.648499999999999"/>
    <x v="4"/>
    <x v="1"/>
  </r>
  <r>
    <d v="2014-04-12T12:00:00"/>
    <x v="204"/>
    <n v="44.792916666666599"/>
    <x v="4"/>
    <x v="1"/>
  </r>
  <r>
    <d v="2014-04-13T00:00:00"/>
    <x v="205"/>
    <n v="47.22625"/>
    <x v="4"/>
    <x v="1"/>
  </r>
  <r>
    <d v="2014-04-13T12:00:00"/>
    <x v="206"/>
    <n v="49.3720833333333"/>
    <x v="4"/>
    <x v="1"/>
  </r>
  <r>
    <d v="2014-04-14T00:00:00"/>
    <x v="207"/>
    <n v="51.491666666666603"/>
    <x v="4"/>
    <x v="1"/>
  </r>
  <r>
    <d v="2014-04-14T12:00:00"/>
    <x v="208"/>
    <n v="53.55"/>
    <x v="4"/>
    <x v="1"/>
  </r>
  <r>
    <d v="2014-04-15T00:00:00"/>
    <x v="209"/>
    <n v="52.564166666666601"/>
    <x v="4"/>
    <x v="1"/>
  </r>
  <r>
    <d v="2014-04-15T12:00:00"/>
    <x v="210"/>
    <n v="56.3049999999999"/>
    <x v="4"/>
    <x v="1"/>
  </r>
  <r>
    <d v="2014-04-16T00:00:00"/>
    <x v="211"/>
    <n v="50.992916666666602"/>
    <x v="4"/>
    <x v="1"/>
  </r>
  <r>
    <d v="2014-04-16T12:00:00"/>
    <x v="212"/>
    <n v="54.992916666666602"/>
    <x v="4"/>
    <x v="1"/>
  </r>
  <r>
    <d v="2014-04-17T00:00:00"/>
    <x v="213"/>
    <n v="50.9091666666666"/>
    <x v="4"/>
    <x v="1"/>
  </r>
  <r>
    <d v="2014-04-17T12:00:00"/>
    <x v="214"/>
    <n v="50.233333333333299"/>
    <x v="4"/>
    <x v="1"/>
  </r>
  <r>
    <d v="2014-04-18T00:00:00"/>
    <x v="215"/>
    <n v="45.06"/>
    <x v="4"/>
    <x v="1"/>
  </r>
  <r>
    <d v="2014-04-18T12:00:00"/>
    <x v="216"/>
    <n v="48.699583333333301"/>
    <x v="4"/>
    <x v="1"/>
  </r>
  <r>
    <d v="2014-04-19T00:00:00"/>
    <x v="217"/>
    <n v="48.758333333333297"/>
    <x v="4"/>
    <x v="1"/>
  </r>
  <r>
    <d v="2014-04-19T12:00:00"/>
    <x v="218"/>
    <n v="48.168333333333301"/>
    <x v="4"/>
    <x v="1"/>
  </r>
  <r>
    <d v="2014-04-20T00:00:00"/>
    <x v="219"/>
    <n v="50.261666666666599"/>
    <x v="4"/>
    <x v="1"/>
  </r>
  <r>
    <d v="2014-04-20T12:00:00"/>
    <x v="220"/>
    <n v="47.798333333333296"/>
    <x v="4"/>
    <x v="1"/>
  </r>
  <r>
    <d v="2014-04-21T00:00:00"/>
    <x v="221"/>
    <n v="49.244166666666601"/>
    <x v="4"/>
    <x v="1"/>
  </r>
  <r>
    <d v="2014-04-21T12:00:00"/>
    <x v="222"/>
    <n v="50.734583333333298"/>
    <x v="4"/>
    <x v="1"/>
  </r>
  <r>
    <d v="2014-04-22T00:00:00"/>
    <x v="223"/>
    <n v="53.69"/>
    <x v="4"/>
    <x v="1"/>
  </r>
  <r>
    <d v="2014-04-22T12:00:00"/>
    <x v="224"/>
    <n v="53.271666666666597"/>
    <x v="4"/>
    <x v="1"/>
  </r>
  <r>
    <d v="2014-04-23T00:00:00"/>
    <x v="225"/>
    <n v="49.4508333333333"/>
    <x v="4"/>
    <x v="1"/>
  </r>
  <r>
    <d v="2014-04-23T12:00:00"/>
    <x v="226"/>
    <n v="52.059166666666599"/>
    <x v="4"/>
    <x v="1"/>
  </r>
  <r>
    <d v="2014-04-24T00:00:00"/>
    <x v="227"/>
    <n v="37.89"/>
    <x v="4"/>
    <x v="1"/>
  </r>
  <r>
    <d v="2014-04-24T12:00:00"/>
    <x v="228"/>
    <n v="45.816666666666599"/>
    <x v="4"/>
    <x v="1"/>
  </r>
  <r>
    <d v="2014-04-25T00:00:00"/>
    <x v="229"/>
    <n v="36.757083333333298"/>
    <x v="4"/>
    <x v="1"/>
  </r>
  <r>
    <d v="2014-04-25T12:00:00"/>
    <x v="230"/>
    <n v="44.214583333333302"/>
    <x v="4"/>
    <x v="1"/>
  </r>
  <r>
    <d v="2014-04-26T00:00:00"/>
    <x v="231"/>
    <n v="49.384583333333303"/>
    <x v="4"/>
    <x v="1"/>
  </r>
  <r>
    <d v="2014-04-26T12:00:00"/>
    <x v="232"/>
    <n v="48.080416666666601"/>
    <x v="4"/>
    <x v="1"/>
  </r>
  <r>
    <d v="2014-04-27T00:00:00"/>
    <x v="233"/>
    <n v="52.469583333333297"/>
    <x v="4"/>
    <x v="1"/>
  </r>
  <r>
    <d v="2014-04-27T12:00:00"/>
    <x v="234"/>
    <n v="53.402916666666599"/>
    <x v="4"/>
    <x v="1"/>
  </r>
  <r>
    <d v="2014-04-28T00:00:00"/>
    <x v="235"/>
    <n v="39.446249999999999"/>
    <x v="4"/>
    <x v="1"/>
  </r>
  <r>
    <d v="2014-04-28T12:00:00"/>
    <x v="236"/>
    <n v="47.963333333333303"/>
    <x v="4"/>
    <x v="1"/>
  </r>
  <r>
    <d v="2014-04-29T00:00:00"/>
    <x v="237"/>
    <n v="42.502222222222201"/>
    <x v="4"/>
    <x v="1"/>
  </r>
  <r>
    <d v="2014-04-29T12:00:00"/>
    <x v="238"/>
    <n v="44.941666666666599"/>
    <x v="4"/>
    <x v="1"/>
  </r>
  <r>
    <d v="2014-04-30T00:00:00"/>
    <x v="239"/>
    <n v="45.204285714285703"/>
    <x v="4"/>
    <x v="1"/>
  </r>
  <r>
    <d v="2014-04-30T12:00:00"/>
    <x v="240"/>
    <n v="48.322083333333303"/>
    <x v="4"/>
    <x v="1"/>
  </r>
  <r>
    <d v="2014-05-01T00:00:00"/>
    <x v="241"/>
    <n v="44.181666666666601"/>
    <x v="5"/>
    <x v="1"/>
  </r>
  <r>
    <d v="2014-05-01T12:00:00"/>
    <x v="242"/>
    <n v="79.288727272727201"/>
    <x v="5"/>
    <x v="1"/>
  </r>
  <r>
    <d v="2014-05-02T00:00:00"/>
    <x v="243"/>
    <n v="51.941249999999997"/>
    <x v="5"/>
    <x v="1"/>
  </r>
  <r>
    <d v="2014-05-02T12:00:00"/>
    <x v="244"/>
    <n v="49.0996666666666"/>
    <x v="5"/>
    <x v="1"/>
  </r>
  <r>
    <d v="2014-05-03T00:00:00"/>
    <x v="245"/>
    <n v="66.743333333333297"/>
    <x v="5"/>
    <x v="1"/>
  </r>
  <r>
    <d v="2014-05-03T12:00:00"/>
    <x v="246"/>
    <n v="59.953249999999997"/>
    <x v="5"/>
    <x v="1"/>
  </r>
  <r>
    <d v="2014-05-04T00:00:00"/>
    <x v="247"/>
    <n v="48.052500000000002"/>
    <x v="5"/>
    <x v="1"/>
  </r>
  <r>
    <d v="2014-05-04T12:00:00"/>
    <x v="248"/>
    <n v="43.413333333333298"/>
    <x v="5"/>
    <x v="1"/>
  </r>
  <r>
    <d v="2014-05-05T00:00:00"/>
    <x v="249"/>
    <n v="41.137499999999903"/>
    <x v="5"/>
    <x v="1"/>
  </r>
  <r>
    <d v="2014-05-05T12:00:00"/>
    <x v="250"/>
    <n v="54.3541666666666"/>
    <x v="5"/>
    <x v="1"/>
  </r>
  <r>
    <d v="2014-05-06T00:00:00"/>
    <x v="251"/>
    <n v="50.5133333333333"/>
    <x v="5"/>
    <x v="1"/>
  </r>
  <r>
    <d v="2014-05-06T12:00:00"/>
    <x v="252"/>
    <n v="59.321666666666601"/>
    <x v="5"/>
    <x v="1"/>
  </r>
  <r>
    <d v="2014-05-07T00:00:00"/>
    <x v="253"/>
    <n v="70.624166666666596"/>
    <x v="5"/>
    <x v="1"/>
  </r>
  <r>
    <d v="2014-05-07T12:00:00"/>
    <x v="254"/>
    <n v="75.650833333333296"/>
    <x v="5"/>
    <x v="1"/>
  </r>
  <r>
    <d v="2014-05-08T00:00:00"/>
    <x v="255"/>
    <n v="48.5474999999999"/>
    <x v="5"/>
    <x v="1"/>
  </r>
  <r>
    <d v="2014-05-08T12:00:00"/>
    <x v="256"/>
    <n v="45.350833333333298"/>
    <x v="5"/>
    <x v="1"/>
  </r>
  <r>
    <d v="2014-05-09T00:00:00"/>
    <x v="257"/>
    <n v="47.290833333333303"/>
    <x v="5"/>
    <x v="1"/>
  </r>
  <r>
    <d v="2014-05-09T12:00:00"/>
    <x v="258"/>
    <n v="60.935416666666598"/>
    <x v="5"/>
    <x v="1"/>
  </r>
  <r>
    <d v="2014-05-10T00:00:00"/>
    <x v="259"/>
    <n v="60.887916666666598"/>
    <x v="5"/>
    <x v="1"/>
  </r>
  <r>
    <d v="2014-05-10T12:00:00"/>
    <x v="260"/>
    <n v="73.694583333333298"/>
    <x v="5"/>
    <x v="1"/>
  </r>
  <r>
    <d v="2014-05-11T00:00:00"/>
    <x v="261"/>
    <n v="57.995833333333302"/>
    <x v="5"/>
    <x v="1"/>
  </r>
  <r>
    <d v="2014-05-11T12:00:00"/>
    <x v="262"/>
    <n v="49.681249999999999"/>
    <x v="5"/>
    <x v="1"/>
  </r>
  <r>
    <d v="2014-05-12T00:00:00"/>
    <x v="263"/>
    <n v="28.802777777777699"/>
    <x v="5"/>
    <x v="1"/>
  </r>
  <r>
    <d v="2014-05-12T12:00:00"/>
    <x v="264"/>
    <n v="57.887916666666598"/>
    <x v="5"/>
    <x v="1"/>
  </r>
  <r>
    <d v="2014-05-13T00:00:00"/>
    <x v="265"/>
    <n v="34.658124999999998"/>
    <x v="5"/>
    <x v="1"/>
  </r>
  <r>
    <d v="2014-05-13T12:00:00"/>
    <x v="266"/>
    <n v="42.6458333333333"/>
    <x v="5"/>
    <x v="1"/>
  </r>
  <r>
    <d v="2014-05-14T00:00:00"/>
    <x v="267"/>
    <n v="38.750833333333297"/>
    <x v="5"/>
    <x v="1"/>
  </r>
  <r>
    <d v="2014-05-14T12:00:00"/>
    <x v="268"/>
    <n v="44.832083333333301"/>
    <x v="5"/>
    <x v="1"/>
  </r>
  <r>
    <d v="2014-05-15T00:00:00"/>
    <x v="269"/>
    <n v="37.403888888888801"/>
    <x v="5"/>
    <x v="1"/>
  </r>
  <r>
    <d v="2014-05-15T12:00:00"/>
    <x v="270"/>
    <n v="46.276249999999997"/>
    <x v="5"/>
    <x v="1"/>
  </r>
  <r>
    <d v="2014-05-16T00:00:00"/>
    <x v="271"/>
    <n v="37.748750000000001"/>
    <x v="5"/>
    <x v="1"/>
  </r>
  <r>
    <d v="2014-05-16T12:00:00"/>
    <x v="272"/>
    <n v="46.262083333333301"/>
    <x v="5"/>
    <x v="1"/>
  </r>
  <r>
    <d v="2014-05-17T00:00:00"/>
    <x v="273"/>
    <n v="39.879090909090898"/>
    <x v="5"/>
    <x v="1"/>
  </r>
  <r>
    <d v="2014-05-17T12:00:00"/>
    <x v="274"/>
    <n v="47.372916666666598"/>
    <x v="5"/>
    <x v="1"/>
  </r>
  <r>
    <d v="2014-05-18T00:00:00"/>
    <x v="275"/>
    <n v="40.558181818181801"/>
    <x v="5"/>
    <x v="1"/>
  </r>
  <r>
    <d v="2014-05-18T12:00:00"/>
    <x v="276"/>
    <n v="53.550416666666599"/>
    <x v="5"/>
    <x v="1"/>
  </r>
  <r>
    <d v="2014-05-19T00:00:00"/>
    <x v="277"/>
    <n v="47.153750000000002"/>
    <x v="5"/>
    <x v="1"/>
  </r>
  <r>
    <d v="2014-05-19T12:00:00"/>
    <x v="278"/>
    <n v="54.608333333333299"/>
    <x v="5"/>
    <x v="1"/>
  </r>
  <r>
    <d v="2014-05-20T00:00:00"/>
    <x v="279"/>
    <n v="50.127083333333303"/>
    <x v="5"/>
    <x v="1"/>
  </r>
  <r>
    <d v="2014-05-20T12:00:00"/>
    <x v="280"/>
    <n v="49.530833333333298"/>
    <x v="5"/>
    <x v="1"/>
  </r>
  <r>
    <d v="2014-05-21T00:00:00"/>
    <x v="281"/>
    <n v="38.462499999999999"/>
    <x v="5"/>
    <x v="1"/>
  </r>
  <r>
    <d v="2014-05-21T12:00:00"/>
    <x v="282"/>
    <n v="47.275416666666601"/>
    <x v="5"/>
    <x v="1"/>
  </r>
  <r>
    <d v="2014-05-22T00:00:00"/>
    <x v="283"/>
    <n v="45.832500000000003"/>
    <x v="5"/>
    <x v="1"/>
  </r>
  <r>
    <d v="2014-05-22T12:00:00"/>
    <x v="284"/>
    <n v="50.742916666666602"/>
    <x v="5"/>
    <x v="1"/>
  </r>
  <r>
    <d v="2014-05-23T00:00:00"/>
    <x v="285"/>
    <n v="46.262499999999903"/>
    <x v="5"/>
    <x v="1"/>
  </r>
  <r>
    <d v="2014-05-23T12:00:00"/>
    <x v="286"/>
    <n v="49.195"/>
    <x v="5"/>
    <x v="1"/>
  </r>
  <r>
    <d v="2014-05-24T00:00:00"/>
    <x v="287"/>
    <n v="37.257083333333298"/>
    <x v="5"/>
    <x v="1"/>
  </r>
  <r>
    <d v="2014-05-24T12:00:00"/>
    <x v="288"/>
    <n v="43.033333333333303"/>
    <x v="5"/>
    <x v="1"/>
  </r>
  <r>
    <d v="2014-05-25T00:00:00"/>
    <x v="289"/>
    <n v="39.896428571428501"/>
    <x v="5"/>
    <x v="1"/>
  </r>
  <r>
    <d v="2014-05-25T12:00:00"/>
    <x v="290"/>
    <n v="53.087499999999999"/>
    <x v="5"/>
    <x v="1"/>
  </r>
  <r>
    <d v="2014-05-26T00:00:00"/>
    <x v="291"/>
    <n v="44.002499999999998"/>
    <x v="5"/>
    <x v="1"/>
  </r>
  <r>
    <d v="2014-05-26T12:00:00"/>
    <x v="292"/>
    <n v="50.586666666666602"/>
    <x v="5"/>
    <x v="1"/>
  </r>
  <r>
    <d v="2014-05-27T00:00:00"/>
    <x v="293"/>
    <n v="46.027083333333302"/>
    <x v="5"/>
    <x v="1"/>
  </r>
  <r>
    <d v="2014-05-27T12:00:00"/>
    <x v="294"/>
    <n v="51.392916666666601"/>
    <x v="5"/>
    <x v="1"/>
  </r>
  <r>
    <d v="2014-05-28T00:00:00"/>
    <x v="295"/>
    <n v="46.5908333333333"/>
    <x v="5"/>
    <x v="1"/>
  </r>
  <r>
    <d v="2014-05-28T12:00:00"/>
    <x v="296"/>
    <n v="54.303750000000001"/>
    <x v="5"/>
    <x v="1"/>
  </r>
  <r>
    <d v="2014-05-29T00:00:00"/>
    <x v="297"/>
    <n v="45.068750000000001"/>
    <x v="5"/>
    <x v="1"/>
  </r>
  <r>
    <d v="2014-05-29T12:00:00"/>
    <x v="298"/>
    <n v="42.706249999999997"/>
    <x v="5"/>
    <x v="1"/>
  </r>
  <r>
    <d v="2014-05-30T00:00:00"/>
    <x v="299"/>
    <n v="35.205555555555499"/>
    <x v="5"/>
    <x v="1"/>
  </r>
  <r>
    <d v="2014-05-30T12:00:00"/>
    <x v="300"/>
    <n v="49.220833333333303"/>
    <x v="5"/>
    <x v="1"/>
  </r>
  <r>
    <d v="2014-05-31T00:00:00"/>
    <x v="301"/>
    <n v="42.534374999999997"/>
    <x v="5"/>
    <x v="1"/>
  </r>
  <r>
    <d v="2014-05-31T12:00:00"/>
    <x v="302"/>
    <n v="49.414090909090902"/>
    <x v="5"/>
    <x v="1"/>
  </r>
  <r>
    <d v="2014-06-01T00:00:00"/>
    <x v="303"/>
    <n v="53.580699999999901"/>
    <x v="6"/>
    <x v="1"/>
  </r>
  <r>
    <d v="2014-06-01T12:00:00"/>
    <x v="304"/>
    <n v="84.922083333333305"/>
    <x v="6"/>
    <x v="1"/>
  </r>
  <r>
    <d v="2014-06-02T00:00:00"/>
    <x v="305"/>
    <n v="39.346999999999902"/>
    <x v="6"/>
    <x v="1"/>
  </r>
  <r>
    <d v="2014-06-02T12:00:00"/>
    <x v="306"/>
    <n v="43.315916666666602"/>
    <x v="6"/>
    <x v="1"/>
  </r>
  <r>
    <d v="2014-06-03T00:00:00"/>
    <x v="307"/>
    <n v="47.9022222222222"/>
    <x v="6"/>
    <x v="1"/>
  </r>
  <r>
    <d v="2014-06-03T12:00:00"/>
    <x v="308"/>
    <n v="54.980166666666598"/>
    <x v="6"/>
    <x v="1"/>
  </r>
  <r>
    <d v="2014-06-04T00:00:00"/>
    <x v="309"/>
    <n v="35.089999999999897"/>
    <x v="6"/>
    <x v="1"/>
  </r>
  <r>
    <d v="2014-06-04T12:00:00"/>
    <x v="310"/>
    <n v="41.228333333333303"/>
    <x v="6"/>
    <x v="1"/>
  </r>
  <r>
    <d v="2014-06-05T00:00:00"/>
    <x v="311"/>
    <n v="48.412916666666597"/>
    <x v="6"/>
    <x v="1"/>
  </r>
  <r>
    <d v="2014-06-05T12:00:00"/>
    <x v="312"/>
    <n v="49.219999999999899"/>
    <x v="6"/>
    <x v="1"/>
  </r>
  <r>
    <d v="2014-06-06T00:00:00"/>
    <x v="313"/>
    <n v="51.047083333333298"/>
    <x v="6"/>
    <x v="1"/>
  </r>
  <r>
    <d v="2014-06-06T12:00:00"/>
    <x v="314"/>
    <n v="53.327916666666603"/>
    <x v="6"/>
    <x v="1"/>
  </r>
  <r>
    <d v="2014-06-07T00:00:00"/>
    <x v="315"/>
    <n v="46.842500000000001"/>
    <x v="6"/>
    <x v="1"/>
  </r>
  <r>
    <d v="2014-06-07T12:00:00"/>
    <x v="316"/>
    <n v="56.6724999999999"/>
    <x v="6"/>
    <x v="1"/>
  </r>
  <r>
    <d v="2014-06-08T00:00:00"/>
    <x v="317"/>
    <n v="42.86"/>
    <x v="6"/>
    <x v="1"/>
  </r>
  <r>
    <d v="2014-06-08T12:00:00"/>
    <x v="318"/>
    <n v="53.180833333333297"/>
    <x v="6"/>
    <x v="1"/>
  </r>
  <r>
    <d v="2014-06-09T00:00:00"/>
    <x v="319"/>
    <n v="40.827083333333299"/>
    <x v="6"/>
    <x v="1"/>
  </r>
  <r>
    <d v="2014-06-09T12:00:00"/>
    <x v="320"/>
    <n v="51.916249999999998"/>
    <x v="6"/>
    <x v="1"/>
  </r>
  <r>
    <d v="2014-06-10T00:00:00"/>
    <x v="321"/>
    <n v="58.307499999999997"/>
    <x v="6"/>
    <x v="1"/>
  </r>
  <r>
    <d v="2014-06-10T12:00:00"/>
    <x v="322"/>
    <n v="79.133749999999907"/>
    <x v="6"/>
    <x v="1"/>
  </r>
  <r>
    <d v="2014-06-11T00:00:00"/>
    <x v="323"/>
    <n v="52.497499999999903"/>
    <x v="6"/>
    <x v="1"/>
  </r>
  <r>
    <d v="2014-06-11T12:00:00"/>
    <x v="324"/>
    <n v="47.962916666666601"/>
    <x v="6"/>
    <x v="1"/>
  </r>
  <r>
    <d v="2014-06-12T00:00:00"/>
    <x v="325"/>
    <n v="62.541249999999899"/>
    <x v="6"/>
    <x v="1"/>
  </r>
  <r>
    <d v="2014-06-12T12:00:00"/>
    <x v="326"/>
    <n v="79.1875"/>
    <x v="6"/>
    <x v="1"/>
  </r>
  <r>
    <d v="2014-06-13T00:00:00"/>
    <x v="327"/>
    <n v="38.7470833333333"/>
    <x v="6"/>
    <x v="1"/>
  </r>
  <r>
    <d v="2014-06-13T12:00:00"/>
    <x v="328"/>
    <n v="49.417083333333302"/>
    <x v="6"/>
    <x v="1"/>
  </r>
  <r>
    <d v="2014-06-14T00:00:00"/>
    <x v="329"/>
    <n v="41.010833333333302"/>
    <x v="6"/>
    <x v="1"/>
  </r>
  <r>
    <d v="2014-06-14T12:00:00"/>
    <x v="330"/>
    <n v="48.966249999999903"/>
    <x v="6"/>
    <x v="1"/>
  </r>
  <r>
    <d v="2014-06-15T00:00:00"/>
    <x v="331"/>
    <n v="46.856666666666598"/>
    <x v="6"/>
    <x v="1"/>
  </r>
  <r>
    <d v="2014-06-15T12:00:00"/>
    <x v="332"/>
    <n v="60.067499999999903"/>
    <x v="6"/>
    <x v="1"/>
  </r>
  <r>
    <d v="2014-06-16T00:00:00"/>
    <x v="333"/>
    <n v="46.485833333333296"/>
    <x v="6"/>
    <x v="1"/>
  </r>
  <r>
    <d v="2014-06-16T12:00:00"/>
    <x v="334"/>
    <n v="63.379999999999903"/>
    <x v="6"/>
    <x v="1"/>
  </r>
  <r>
    <d v="2014-06-17T00:00:00"/>
    <x v="335"/>
    <n v="56.775833333333303"/>
    <x v="6"/>
    <x v="1"/>
  </r>
  <r>
    <d v="2014-06-17T12:00:00"/>
    <x v="336"/>
    <n v="71.761666666666599"/>
    <x v="6"/>
    <x v="1"/>
  </r>
  <r>
    <d v="2014-06-18T00:00:00"/>
    <x v="337"/>
    <n v="57.215416666666599"/>
    <x v="6"/>
    <x v="1"/>
  </r>
  <r>
    <d v="2014-06-18T12:00:00"/>
    <x v="338"/>
    <n v="72.071666666666601"/>
    <x v="6"/>
    <x v="1"/>
  </r>
  <r>
    <d v="2014-06-19T00:00:00"/>
    <x v="339"/>
    <n v="55.789166666666603"/>
    <x v="6"/>
    <x v="1"/>
  </r>
  <r>
    <d v="2014-06-19T12:00:00"/>
    <x v="340"/>
    <n v="57.0787499999999"/>
    <x v="6"/>
    <x v="1"/>
  </r>
  <r>
    <d v="2014-06-20T00:00:00"/>
    <x v="341"/>
    <n v="52.03875"/>
    <x v="6"/>
    <x v="1"/>
  </r>
  <r>
    <d v="2014-06-20T12:00:00"/>
    <x v="342"/>
    <n v="57.935000000000002"/>
    <x v="6"/>
    <x v="1"/>
  </r>
  <r>
    <d v="2014-06-21T00:00:00"/>
    <x v="343"/>
    <n v="38.531111111111102"/>
    <x v="6"/>
    <x v="1"/>
  </r>
  <r>
    <d v="2014-06-21T12:00:00"/>
    <x v="344"/>
    <n v="51.300416666666599"/>
    <x v="6"/>
    <x v="1"/>
  </r>
  <r>
    <d v="2014-06-22T00:00:00"/>
    <x v="345"/>
    <n v="35.748125000000002"/>
    <x v="6"/>
    <x v="1"/>
  </r>
  <r>
    <d v="2014-06-22T12:00:00"/>
    <x v="346"/>
    <n v="43.7841666666666"/>
    <x v="6"/>
    <x v="1"/>
  </r>
  <r>
    <d v="2014-06-23T00:00:00"/>
    <x v="347"/>
    <n v="32.951000000000001"/>
    <x v="6"/>
    <x v="1"/>
  </r>
  <r>
    <d v="2014-06-23T12:00:00"/>
    <x v="348"/>
    <n v="45.659583333333302"/>
    <x v="6"/>
    <x v="1"/>
  </r>
  <r>
    <d v="2014-06-24T00:00:00"/>
    <x v="349"/>
    <n v="42.175909090909002"/>
    <x v="6"/>
    <x v="1"/>
  </r>
  <r>
    <d v="2014-06-24T12:00:00"/>
    <x v="350"/>
    <n v="45.818750000000001"/>
    <x v="6"/>
    <x v="1"/>
  </r>
  <r>
    <d v="2014-06-25T00:00:00"/>
    <x v="351"/>
    <n v="45.181249999999999"/>
    <x v="6"/>
    <x v="1"/>
  </r>
  <r>
    <d v="2014-06-25T12:00:00"/>
    <x v="352"/>
    <n v="59.650833333333303"/>
    <x v="6"/>
    <x v="1"/>
  </r>
  <r>
    <d v="2014-06-26T00:00:00"/>
    <x v="353"/>
    <n v="53.089999999999897"/>
    <x v="6"/>
    <x v="1"/>
  </r>
  <r>
    <d v="2014-06-26T12:00:00"/>
    <x v="354"/>
    <n v="59.624166666666603"/>
    <x v="6"/>
    <x v="1"/>
  </r>
  <r>
    <d v="2014-06-27T00:00:00"/>
    <x v="355"/>
    <n v="52.540833333333303"/>
    <x v="6"/>
    <x v="1"/>
  </r>
  <r>
    <d v="2014-06-27T12:00:00"/>
    <x v="356"/>
    <n v="52.706666666666599"/>
    <x v="6"/>
    <x v="1"/>
  </r>
  <r>
    <d v="2014-06-28T00:00:00"/>
    <x v="357"/>
    <n v="50.466250000000002"/>
    <x v="6"/>
    <x v="1"/>
  </r>
  <r>
    <d v="2014-06-28T12:00:00"/>
    <x v="358"/>
    <n v="57.713333333333303"/>
    <x v="6"/>
    <x v="1"/>
  </r>
  <r>
    <d v="2014-06-29T00:00:00"/>
    <x v="359"/>
    <n v="33.4791666666666"/>
    <x v="6"/>
    <x v="1"/>
  </r>
  <r>
    <d v="2014-06-29T12:00:00"/>
    <x v="360"/>
    <n v="48.625"/>
    <x v="6"/>
    <x v="1"/>
  </r>
  <r>
    <d v="2014-06-30T00:00:00"/>
    <x v="361"/>
    <n v="34.729374999999997"/>
    <x v="6"/>
    <x v="1"/>
  </r>
  <r>
    <d v="2014-06-30T12:00:00"/>
    <x v="362"/>
    <n v="54.031249999999901"/>
    <x v="6"/>
    <x v="1"/>
  </r>
  <r>
    <d v="2014-07-01T00:00:00"/>
    <x v="363"/>
    <n v="80.355500000000006"/>
    <x v="7"/>
    <x v="1"/>
  </r>
  <r>
    <d v="2014-07-01T12:00:00"/>
    <x v="364"/>
    <n v="197.62691666666601"/>
    <x v="7"/>
    <x v="1"/>
  </r>
  <r>
    <d v="2014-07-02T00:00:00"/>
    <x v="365"/>
    <n v="38.401499999999999"/>
    <x v="7"/>
    <x v="1"/>
  </r>
  <r>
    <d v="2014-07-02T12:00:00"/>
    <x v="366"/>
    <n v="43.864916666666602"/>
    <x v="7"/>
    <x v="1"/>
  </r>
  <r>
    <d v="2014-07-03T00:00:00"/>
    <x v="367"/>
    <n v="44.829500000000003"/>
    <x v="7"/>
    <x v="1"/>
  </r>
  <r>
    <d v="2014-07-03T12:00:00"/>
    <x v="368"/>
    <n v="61.380749999999999"/>
    <x v="7"/>
    <x v="1"/>
  </r>
  <r>
    <d v="2014-07-04T00:00:00"/>
    <x v="369"/>
    <n v="26.107499999999899"/>
    <x v="7"/>
    <x v="1"/>
  </r>
  <r>
    <d v="2014-07-04T12:00:00"/>
    <x v="370"/>
    <n v="45.783333333333303"/>
    <x v="7"/>
    <x v="1"/>
  </r>
  <r>
    <d v="2014-07-05T00:00:00"/>
    <x v="371"/>
    <n v="51.353749999999998"/>
    <x v="7"/>
    <x v="1"/>
  </r>
  <r>
    <d v="2014-07-05T12:00:00"/>
    <x v="372"/>
    <n v="42.387"/>
    <x v="7"/>
    <x v="1"/>
  </r>
  <r>
    <d v="2014-07-06T00:00:00"/>
    <x v="373"/>
    <n v="52.655000000000001"/>
    <x v="7"/>
    <x v="1"/>
  </r>
  <r>
    <d v="2014-07-06T12:00:00"/>
    <x v="374"/>
    <n v="53.036666666666598"/>
    <x v="7"/>
    <x v="1"/>
  </r>
  <r>
    <d v="2014-07-07T00:00:00"/>
    <x v="375"/>
    <n v="36.664583333333297"/>
    <x v="7"/>
    <x v="1"/>
  </r>
  <r>
    <d v="2014-07-07T12:00:00"/>
    <x v="376"/>
    <n v="70.017499999999998"/>
    <x v="7"/>
    <x v="1"/>
  </r>
  <r>
    <d v="2014-07-08T00:00:00"/>
    <x v="377"/>
    <n v="45.737083333333302"/>
    <x v="7"/>
    <x v="1"/>
  </r>
  <r>
    <d v="2014-07-08T12:00:00"/>
    <x v="378"/>
    <n v="47.952916666666603"/>
    <x v="7"/>
    <x v="1"/>
  </r>
  <r>
    <d v="2014-07-09T00:00:00"/>
    <x v="379"/>
    <n v="48.643333333333302"/>
    <x v="7"/>
    <x v="1"/>
  </r>
  <r>
    <d v="2014-07-09T12:00:00"/>
    <x v="380"/>
    <n v="53.9433333333333"/>
    <x v="7"/>
    <x v="1"/>
  </r>
  <r>
    <d v="2014-07-10T00:00:00"/>
    <x v="381"/>
    <n v="78.154166666666598"/>
    <x v="7"/>
    <x v="1"/>
  </r>
  <r>
    <d v="2014-07-10T12:00:00"/>
    <x v="382"/>
    <n v="72.477916666666601"/>
    <x v="7"/>
    <x v="1"/>
  </r>
  <r>
    <d v="2014-07-11T00:00:00"/>
    <x v="383"/>
    <n v="43.243333333333297"/>
    <x v="7"/>
    <x v="1"/>
  </r>
  <r>
    <d v="2014-07-11T12:00:00"/>
    <x v="384"/>
    <n v="67.462083333333297"/>
    <x v="7"/>
    <x v="1"/>
  </r>
  <r>
    <d v="2014-07-12T00:00:00"/>
    <x v="385"/>
    <n v="50.933333333333302"/>
    <x v="7"/>
    <x v="1"/>
  </r>
  <r>
    <d v="2014-07-12T12:00:00"/>
    <x v="386"/>
    <n v="50.860833333333296"/>
    <x v="7"/>
    <x v="1"/>
  </r>
  <r>
    <d v="2014-07-13T00:00:00"/>
    <x v="387"/>
    <n v="46.814583333333303"/>
    <x v="7"/>
    <x v="1"/>
  </r>
  <r>
    <d v="2014-07-13T12:00:00"/>
    <x v="388"/>
    <n v="65.967083333333306"/>
    <x v="7"/>
    <x v="1"/>
  </r>
  <r>
    <d v="2014-07-14T00:00:00"/>
    <x v="389"/>
    <n v="52.462499999999999"/>
    <x v="7"/>
    <x v="1"/>
  </r>
  <r>
    <d v="2014-07-14T12:00:00"/>
    <x v="390"/>
    <n v="67.153750000000002"/>
    <x v="7"/>
    <x v="1"/>
  </r>
  <r>
    <d v="2014-07-15T00:00:00"/>
    <x v="391"/>
    <n v="57.936250000000001"/>
    <x v="7"/>
    <x v="1"/>
  </r>
  <r>
    <d v="2014-07-15T12:00:00"/>
    <x v="392"/>
    <n v="59.931666666666601"/>
    <x v="7"/>
    <x v="1"/>
  </r>
  <r>
    <d v="2014-07-16T00:00:00"/>
    <x v="393"/>
    <n v="60.722499999999997"/>
    <x v="7"/>
    <x v="1"/>
  </r>
  <r>
    <d v="2014-07-16T12:00:00"/>
    <x v="394"/>
    <n v="59.856250000000003"/>
    <x v="7"/>
    <x v="1"/>
  </r>
  <r>
    <d v="2014-07-17T00:00:00"/>
    <x v="395"/>
    <n v="51.819999999999901"/>
    <x v="7"/>
    <x v="1"/>
  </r>
  <r>
    <d v="2014-07-17T12:00:00"/>
    <x v="396"/>
    <n v="76.141666666666595"/>
    <x v="7"/>
    <x v="1"/>
  </r>
  <r>
    <d v="2014-07-18T00:00:00"/>
    <x v="397"/>
    <n v="66.974999999999994"/>
    <x v="7"/>
    <x v="1"/>
  </r>
  <r>
    <d v="2014-07-18T12:00:00"/>
    <x v="398"/>
    <n v="82.171666666666596"/>
    <x v="7"/>
    <x v="1"/>
  </r>
  <r>
    <d v="2014-07-19T00:00:00"/>
    <x v="399"/>
    <n v="50.0162499999999"/>
    <x v="7"/>
    <x v="1"/>
  </r>
  <r>
    <d v="2014-07-19T12:00:00"/>
    <x v="400"/>
    <n v="64.713333333333296"/>
    <x v="7"/>
    <x v="1"/>
  </r>
  <r>
    <d v="2014-07-20T00:00:00"/>
    <x v="401"/>
    <n v="44.022500000000001"/>
    <x v="7"/>
    <x v="1"/>
  </r>
  <r>
    <d v="2014-07-20T12:00:00"/>
    <x v="402"/>
    <n v="54.5445833333333"/>
    <x v="7"/>
    <x v="1"/>
  </r>
  <r>
    <d v="2014-07-21T00:00:00"/>
    <x v="403"/>
    <n v="44.419166666666598"/>
    <x v="7"/>
    <x v="1"/>
  </r>
  <r>
    <d v="2014-07-21T12:00:00"/>
    <x v="404"/>
    <n v="74.711666666666602"/>
    <x v="7"/>
    <x v="1"/>
  </r>
  <r>
    <d v="2014-07-22T00:00:00"/>
    <x v="405"/>
    <n v="43.5283333333333"/>
    <x v="7"/>
    <x v="1"/>
  </r>
  <r>
    <d v="2014-07-22T12:00:00"/>
    <x v="406"/>
    <n v="58.199583333333301"/>
    <x v="7"/>
    <x v="1"/>
  </r>
  <r>
    <d v="2014-07-23T00:00:00"/>
    <x v="407"/>
    <n v="38.403888888888801"/>
    <x v="7"/>
    <x v="1"/>
  </r>
  <r>
    <d v="2014-07-23T12:00:00"/>
    <x v="408"/>
    <n v="48.528750000000002"/>
    <x v="7"/>
    <x v="1"/>
  </r>
  <r>
    <d v="2014-07-24T00:00:00"/>
    <x v="409"/>
    <n v="45.454583333333296"/>
    <x v="7"/>
    <x v="1"/>
  </r>
  <r>
    <d v="2014-07-24T12:00:00"/>
    <x v="410"/>
    <n v="65.091249999999903"/>
    <x v="7"/>
    <x v="1"/>
  </r>
  <r>
    <d v="2014-07-25T00:00:00"/>
    <x v="411"/>
    <n v="53.253749999999997"/>
    <x v="7"/>
    <x v="1"/>
  </r>
  <r>
    <d v="2014-07-25T12:00:00"/>
    <x v="412"/>
    <n v="62.634999999999899"/>
    <x v="7"/>
    <x v="1"/>
  </r>
  <r>
    <d v="2014-07-26T00:00:00"/>
    <x v="413"/>
    <n v="43.797916666666602"/>
    <x v="7"/>
    <x v="1"/>
  </r>
  <r>
    <d v="2014-07-26T12:00:00"/>
    <x v="414"/>
    <n v="74.790416666666601"/>
    <x v="7"/>
    <x v="1"/>
  </r>
  <r>
    <d v="2014-07-27T00:00:00"/>
    <x v="415"/>
    <n v="54.195"/>
    <x v="7"/>
    <x v="1"/>
  </r>
  <r>
    <d v="2014-07-27T12:00:00"/>
    <x v="416"/>
    <n v="81.428749999999994"/>
    <x v="7"/>
    <x v="1"/>
  </r>
  <r>
    <d v="2014-07-28T00:00:00"/>
    <x v="417"/>
    <n v="61.591666666666598"/>
    <x v="7"/>
    <x v="1"/>
  </r>
  <r>
    <d v="2014-07-28T12:00:00"/>
    <x v="418"/>
    <n v="84.004999999999995"/>
    <x v="7"/>
    <x v="1"/>
  </r>
  <r>
    <d v="2014-07-29T00:00:00"/>
    <x v="419"/>
    <n v="73.071250000000006"/>
    <x v="7"/>
    <x v="1"/>
  </r>
  <r>
    <d v="2014-07-29T12:00:00"/>
    <x v="420"/>
    <n v="89.251666666666594"/>
    <x v="7"/>
    <x v="1"/>
  </r>
  <r>
    <d v="2014-07-30T00:00:00"/>
    <x v="421"/>
    <n v="70.024583333333297"/>
    <x v="7"/>
    <x v="1"/>
  </r>
  <r>
    <d v="2014-07-30T12:00:00"/>
    <x v="422"/>
    <n v="72.64"/>
    <x v="7"/>
    <x v="1"/>
  </r>
  <r>
    <d v="2014-07-31T00:00:00"/>
    <x v="423"/>
    <n v="63.719166666666602"/>
    <x v="7"/>
    <x v="1"/>
  </r>
  <r>
    <d v="2014-07-31T12:00:00"/>
    <x v="424"/>
    <n v="76.680416666666602"/>
    <x v="7"/>
    <x v="1"/>
  </r>
  <r>
    <d v="2014-08-01T00:00:00"/>
    <x v="425"/>
    <n v="97.3719999999999"/>
    <x v="8"/>
    <x v="1"/>
  </r>
  <r>
    <d v="2014-08-01T12:00:00"/>
    <x v="426"/>
    <n v="87.475083333333302"/>
    <x v="8"/>
    <x v="1"/>
  </r>
  <r>
    <d v="2014-08-02T00:00:00"/>
    <x v="427"/>
    <n v="42.447888888888798"/>
    <x v="8"/>
    <x v="1"/>
  </r>
  <r>
    <d v="2014-08-02T12:00:00"/>
    <x v="428"/>
    <n v="54.379166666666599"/>
    <x v="8"/>
    <x v="1"/>
  </r>
  <r>
    <d v="2014-08-03T00:00:00"/>
    <x v="429"/>
    <n v="47.226333333333301"/>
    <x v="8"/>
    <x v="1"/>
  </r>
  <r>
    <d v="2014-08-03T12:00:00"/>
    <x v="430"/>
    <n v="65.741166666666601"/>
    <x v="8"/>
    <x v="1"/>
  </r>
  <r>
    <d v="2014-08-04T00:00:00"/>
    <x v="431"/>
    <n v="43.6204166666666"/>
    <x v="8"/>
    <x v="1"/>
  </r>
  <r>
    <d v="2014-08-04T12:00:00"/>
    <x v="432"/>
    <n v="75.9479166666666"/>
    <x v="8"/>
    <x v="1"/>
  </r>
  <r>
    <d v="2014-08-05T00:00:00"/>
    <x v="433"/>
    <n v="45.174999999999997"/>
    <x v="8"/>
    <x v="1"/>
  </r>
  <r>
    <d v="2014-08-05T12:00:00"/>
    <x v="434"/>
    <n v="49.103333333333303"/>
    <x v="8"/>
    <x v="1"/>
  </r>
  <r>
    <d v="2014-08-06T00:00:00"/>
    <x v="435"/>
    <n v="48.378749999999997"/>
    <x v="8"/>
    <x v="1"/>
  </r>
  <r>
    <d v="2014-08-06T12:00:00"/>
    <x v="436"/>
    <n v="49.6458333333333"/>
    <x v="8"/>
    <x v="1"/>
  </r>
  <r>
    <d v="2014-08-07T00:00:00"/>
    <x v="437"/>
    <n v="52.8779166666666"/>
    <x v="8"/>
    <x v="1"/>
  </r>
  <r>
    <d v="2014-08-07T12:00:00"/>
    <x v="438"/>
    <n v="98.386250000000004"/>
    <x v="8"/>
    <x v="1"/>
  </r>
  <r>
    <d v="2014-08-08T00:00:00"/>
    <x v="439"/>
    <n v="59.590416666666599"/>
    <x v="8"/>
    <x v="1"/>
  </r>
  <r>
    <d v="2014-08-08T12:00:00"/>
    <x v="440"/>
    <n v="72.096666666666593"/>
    <x v="8"/>
    <x v="1"/>
  </r>
  <r>
    <d v="2014-08-09T00:00:00"/>
    <x v="441"/>
    <n v="47.9270833333333"/>
    <x v="8"/>
    <x v="1"/>
  </r>
  <r>
    <d v="2014-08-09T12:00:00"/>
    <x v="442"/>
    <n v="57.243333333333297"/>
    <x v="8"/>
    <x v="1"/>
  </r>
  <r>
    <d v="2014-08-10T00:00:00"/>
    <x v="443"/>
    <n v="63.758333333333297"/>
    <x v="8"/>
    <x v="1"/>
  </r>
  <r>
    <d v="2014-08-10T12:00:00"/>
    <x v="444"/>
    <n v="69.530833333333305"/>
    <x v="8"/>
    <x v="1"/>
  </r>
  <r>
    <d v="2014-08-11T00:00:00"/>
    <x v="445"/>
    <n v="55.008749999999999"/>
    <x v="8"/>
    <x v="1"/>
  </r>
  <r>
    <d v="2014-08-11T12:00:00"/>
    <x v="446"/>
    <n v="67.959583333333299"/>
    <x v="8"/>
    <x v="1"/>
  </r>
  <r>
    <d v="2014-08-12T00:00:00"/>
    <x v="447"/>
    <n v="58.454999999999899"/>
    <x v="8"/>
    <x v="1"/>
  </r>
  <r>
    <d v="2014-08-12T12:00:00"/>
    <x v="448"/>
    <n v="59.5133333333333"/>
    <x v="8"/>
    <x v="1"/>
  </r>
  <r>
    <d v="2014-08-13T00:00:00"/>
    <x v="449"/>
    <n v="62.106250000000003"/>
    <x v="8"/>
    <x v="1"/>
  </r>
  <r>
    <d v="2014-08-13T12:00:00"/>
    <x v="450"/>
    <n v="75.083749999999995"/>
    <x v="8"/>
    <x v="1"/>
  </r>
  <r>
    <d v="2014-08-14T00:00:00"/>
    <x v="451"/>
    <n v="72.067499999999995"/>
    <x v="8"/>
    <x v="1"/>
  </r>
  <r>
    <d v="2014-08-14T12:00:00"/>
    <x v="452"/>
    <n v="69.167083333333295"/>
    <x v="8"/>
    <x v="1"/>
  </r>
  <r>
    <d v="2014-08-15T00:00:00"/>
    <x v="453"/>
    <n v="47.772083333333299"/>
    <x v="8"/>
    <x v="1"/>
  </r>
  <r>
    <d v="2014-08-15T12:00:00"/>
    <x v="454"/>
    <n v="57.986249999999899"/>
    <x v="8"/>
    <x v="1"/>
  </r>
  <r>
    <d v="2014-08-16T00:00:00"/>
    <x v="455"/>
    <n v="53.971249999999998"/>
    <x v="8"/>
    <x v="1"/>
  </r>
  <r>
    <d v="2014-08-16T12:00:00"/>
    <x v="456"/>
    <n v="66.100833333333298"/>
    <x v="8"/>
    <x v="1"/>
  </r>
  <r>
    <d v="2014-08-17T00:00:00"/>
    <x v="457"/>
    <n v="48.206249999999997"/>
    <x v="8"/>
    <x v="1"/>
  </r>
  <r>
    <d v="2014-08-17T12:00:00"/>
    <x v="458"/>
    <n v="63.657499999999999"/>
    <x v="8"/>
    <x v="1"/>
  </r>
  <r>
    <d v="2014-08-18T00:00:00"/>
    <x v="459"/>
    <n v="46.99"/>
    <x v="8"/>
    <x v="1"/>
  </r>
  <r>
    <d v="2014-08-18T12:00:00"/>
    <x v="460"/>
    <n v="61.338333333333303"/>
    <x v="8"/>
    <x v="1"/>
  </r>
  <r>
    <d v="2014-08-19T00:00:00"/>
    <x v="461"/>
    <n v="40.4195833333333"/>
    <x v="8"/>
    <x v="1"/>
  </r>
  <r>
    <d v="2014-08-19T12:00:00"/>
    <x v="462"/>
    <n v="54.921666666666603"/>
    <x v="8"/>
    <x v="1"/>
  </r>
  <r>
    <d v="2014-08-20T00:00:00"/>
    <x v="463"/>
    <n v="55.743749999999899"/>
    <x v="8"/>
    <x v="1"/>
  </r>
  <r>
    <d v="2014-08-20T12:00:00"/>
    <x v="464"/>
    <n v="64.784166666666593"/>
    <x v="8"/>
    <x v="1"/>
  </r>
  <r>
    <d v="2014-08-21T00:00:00"/>
    <x v="465"/>
    <n v="39.407916666666601"/>
    <x v="8"/>
    <x v="1"/>
  </r>
  <r>
    <d v="2014-08-21T12:00:00"/>
    <x v="466"/>
    <n v="45.298333333333296"/>
    <x v="8"/>
    <x v="1"/>
  </r>
  <r>
    <d v="2014-08-22T00:00:00"/>
    <x v="467"/>
    <n v="42.202727272727202"/>
    <x v="8"/>
    <x v="1"/>
  </r>
  <r>
    <d v="2014-08-22T12:00:00"/>
    <x v="468"/>
    <n v="56.2558333333333"/>
    <x v="8"/>
    <x v="1"/>
  </r>
  <r>
    <d v="2014-08-23T00:00:00"/>
    <x v="469"/>
    <n v="44.347499999999997"/>
    <x v="8"/>
    <x v="1"/>
  </r>
  <r>
    <d v="2014-08-23T12:00:00"/>
    <x v="470"/>
    <n v="60.957083333333301"/>
    <x v="8"/>
    <x v="1"/>
  </r>
  <r>
    <d v="2014-08-24T00:00:00"/>
    <x v="471"/>
    <n v="46.731666666666598"/>
    <x v="8"/>
    <x v="1"/>
  </r>
  <r>
    <d v="2014-08-24T12:00:00"/>
    <x v="472"/>
    <n v="56.807083333333303"/>
    <x v="8"/>
    <x v="1"/>
  </r>
  <r>
    <d v="2014-08-25T00:00:00"/>
    <x v="473"/>
    <n v="41.453333333333298"/>
    <x v="8"/>
    <x v="1"/>
  </r>
  <r>
    <d v="2014-08-25T12:00:00"/>
    <x v="474"/>
    <n v="56.362916666666599"/>
    <x v="8"/>
    <x v="1"/>
  </r>
  <r>
    <d v="2014-08-26T00:00:00"/>
    <x v="475"/>
    <n v="44.294999999999902"/>
    <x v="8"/>
    <x v="1"/>
  </r>
  <r>
    <d v="2014-08-26T12:00:00"/>
    <x v="476"/>
    <n v="56.652083333333302"/>
    <x v="8"/>
    <x v="1"/>
  </r>
  <r>
    <d v="2014-08-27T00:00:00"/>
    <x v="477"/>
    <n v="54.389583333333299"/>
    <x v="8"/>
    <x v="1"/>
  </r>
  <r>
    <d v="2014-08-27T12:00:00"/>
    <x v="478"/>
    <n v="79.165416666666601"/>
    <x v="8"/>
    <x v="1"/>
  </r>
  <r>
    <d v="2014-08-28T00:00:00"/>
    <x v="479"/>
    <n v="54.53875"/>
    <x v="8"/>
    <x v="1"/>
  </r>
  <r>
    <d v="2014-08-28T12:00:00"/>
    <x v="480"/>
    <n v="56.990833333333299"/>
    <x v="8"/>
    <x v="1"/>
  </r>
  <r>
    <d v="2014-08-29T00:00:00"/>
    <x v="481"/>
    <n v="46.333750000000002"/>
    <x v="8"/>
    <x v="1"/>
  </r>
  <r>
    <d v="2014-08-29T12:00:00"/>
    <x v="482"/>
    <n v="59.141666666666602"/>
    <x v="8"/>
    <x v="1"/>
  </r>
  <r>
    <d v="2014-08-30T00:00:00"/>
    <x v="483"/>
    <n v="39.871666666666599"/>
    <x v="8"/>
    <x v="1"/>
  </r>
  <r>
    <d v="2014-08-30T12:00:00"/>
    <x v="484"/>
    <n v="42.424166666666601"/>
    <x v="8"/>
    <x v="1"/>
  </r>
  <r>
    <d v="2014-08-31T00:00:00"/>
    <x v="485"/>
    <n v="31.869166666666601"/>
    <x v="8"/>
    <x v="1"/>
  </r>
  <r>
    <d v="2014-08-31T12:00:00"/>
    <x v="486"/>
    <n v="51.942083333333301"/>
    <x v="8"/>
    <x v="1"/>
  </r>
  <r>
    <d v="2014-09-01T00:00:00"/>
    <x v="487"/>
    <n v="71.976583333333295"/>
    <x v="9"/>
    <x v="1"/>
  </r>
  <r>
    <d v="2014-09-01T12:00:00"/>
    <x v="488"/>
    <n v="55.570500000000003"/>
    <x v="9"/>
    <x v="1"/>
  </r>
  <r>
    <d v="2014-09-02T00:00:00"/>
    <x v="489"/>
    <n v="35.178818181818102"/>
    <x v="9"/>
    <x v="1"/>
  </r>
  <r>
    <d v="2014-09-02T12:00:00"/>
    <x v="490"/>
    <n v="82.808583333333303"/>
    <x v="9"/>
    <x v="1"/>
  </r>
  <r>
    <d v="2014-09-03T00:00:00"/>
    <x v="491"/>
    <n v="44.022727272727202"/>
    <x v="9"/>
    <x v="1"/>
  </r>
  <r>
    <d v="2014-09-03T12:00:00"/>
    <x v="492"/>
    <n v="80.227000000000004"/>
    <x v="9"/>
    <x v="1"/>
  </r>
  <r>
    <d v="2014-09-04T00:00:00"/>
    <x v="493"/>
    <n v="55.7558333333333"/>
    <x v="9"/>
    <x v="1"/>
  </r>
  <r>
    <d v="2014-09-04T12:00:00"/>
    <x v="494"/>
    <n v="62.750833333333297"/>
    <x v="9"/>
    <x v="1"/>
  </r>
  <r>
    <d v="2014-09-05T00:00:00"/>
    <x v="495"/>
    <n v="33.043333333333301"/>
    <x v="9"/>
    <x v="1"/>
  </r>
  <r>
    <d v="2014-09-05T12:00:00"/>
    <x v="496"/>
    <n v="37.844583333333297"/>
    <x v="9"/>
    <x v="1"/>
  </r>
  <r>
    <d v="2014-09-06T00:00:00"/>
    <x v="497"/>
    <n v="47.879999999999903"/>
    <x v="9"/>
    <x v="1"/>
  </r>
  <r>
    <d v="2014-09-06T12:00:00"/>
    <x v="498"/>
    <n v="50.42"/>
    <x v="9"/>
    <x v="1"/>
  </r>
  <r>
    <d v="2014-09-07T00:00:00"/>
    <x v="499"/>
    <n v="47.507083333333298"/>
    <x v="9"/>
    <x v="1"/>
  </r>
  <r>
    <d v="2014-09-07T12:00:00"/>
    <x v="500"/>
    <n v="74.433333333333294"/>
    <x v="9"/>
    <x v="1"/>
  </r>
  <r>
    <d v="2014-09-08T00:00:00"/>
    <x v="501"/>
    <n v="72.467083333333306"/>
    <x v="9"/>
    <x v="1"/>
  </r>
  <r>
    <d v="2014-09-08T12:00:00"/>
    <x v="502"/>
    <n v="77.196250000000006"/>
    <x v="9"/>
    <x v="1"/>
  </r>
  <r>
    <d v="2014-09-09T00:00:00"/>
    <x v="503"/>
    <n v="52.41"/>
    <x v="9"/>
    <x v="1"/>
  </r>
  <r>
    <d v="2014-09-09T12:00:00"/>
    <x v="504"/>
    <n v="73.879999999999896"/>
    <x v="9"/>
    <x v="1"/>
  </r>
  <r>
    <d v="2014-09-10T00:00:00"/>
    <x v="505"/>
    <n v="62.469166666666602"/>
    <x v="9"/>
    <x v="1"/>
  </r>
  <r>
    <d v="2014-09-10T12:00:00"/>
    <x v="506"/>
    <n v="70.363333333333301"/>
    <x v="9"/>
    <x v="1"/>
  </r>
  <r>
    <d v="2014-09-11T00:00:00"/>
    <x v="507"/>
    <n v="48.371249999999897"/>
    <x v="9"/>
    <x v="1"/>
  </r>
  <r>
    <d v="2014-09-11T12:00:00"/>
    <x v="508"/>
    <n v="88.029583333333306"/>
    <x v="9"/>
    <x v="1"/>
  </r>
  <r>
    <d v="2014-09-12T00:00:00"/>
    <x v="509"/>
    <n v="51.335833333333298"/>
    <x v="9"/>
    <x v="1"/>
  </r>
  <r>
    <d v="2014-09-12T12:00:00"/>
    <x v="510"/>
    <n v="65.329583333333304"/>
    <x v="9"/>
    <x v="1"/>
  </r>
  <r>
    <d v="2014-09-13T00:00:00"/>
    <x v="511"/>
    <n v="53.769999999999897"/>
    <x v="9"/>
    <x v="1"/>
  </r>
  <r>
    <d v="2014-09-13T12:00:00"/>
    <x v="512"/>
    <n v="63.956999999999901"/>
    <x v="9"/>
    <x v="1"/>
  </r>
  <r>
    <d v="2014-09-14T00:00:00"/>
    <x v="513"/>
    <n v="51.338749999999997"/>
    <x v="9"/>
    <x v="1"/>
  </r>
  <r>
    <d v="2014-09-14T12:00:00"/>
    <x v="514"/>
    <n v="54.9345833333333"/>
    <x v="9"/>
    <x v="1"/>
  </r>
  <r>
    <d v="2014-09-15T00:00:00"/>
    <x v="515"/>
    <n v="34.522500000000001"/>
    <x v="9"/>
    <x v="1"/>
  </r>
  <r>
    <d v="2014-09-15T12:00:00"/>
    <x v="516"/>
    <n v="54.936250000000001"/>
    <x v="9"/>
    <x v="1"/>
  </r>
  <r>
    <d v="2014-09-16T00:00:00"/>
    <x v="517"/>
    <n v="51.0729166666666"/>
    <x v="9"/>
    <x v="1"/>
  </r>
  <r>
    <d v="2014-09-16T12:00:00"/>
    <x v="518"/>
    <n v="52.2945833333333"/>
    <x v="9"/>
    <x v="1"/>
  </r>
  <r>
    <d v="2014-09-17T00:00:00"/>
    <x v="519"/>
    <n v="44.726666666666603"/>
    <x v="9"/>
    <x v="1"/>
  </r>
  <r>
    <d v="2014-09-17T12:00:00"/>
    <x v="520"/>
    <n v="77.517499999999998"/>
    <x v="9"/>
    <x v="1"/>
  </r>
  <r>
    <d v="2014-09-18T00:00:00"/>
    <x v="521"/>
    <n v="49.554583333333298"/>
    <x v="9"/>
    <x v="1"/>
  </r>
  <r>
    <d v="2014-09-18T12:00:00"/>
    <x v="522"/>
    <n v="52.442916666666598"/>
    <x v="9"/>
    <x v="1"/>
  </r>
  <r>
    <d v="2014-09-19T00:00:00"/>
    <x v="523"/>
    <n v="49.8287499999999"/>
    <x v="9"/>
    <x v="1"/>
  </r>
  <r>
    <d v="2014-09-19T12:00:00"/>
    <x v="524"/>
    <n v="67.549583333333302"/>
    <x v="9"/>
    <x v="1"/>
  </r>
  <r>
    <d v="2014-09-20T00:00:00"/>
    <x v="525"/>
    <n v="48.207500000000003"/>
    <x v="9"/>
    <x v="1"/>
  </r>
  <r>
    <d v="2014-09-20T12:00:00"/>
    <x v="526"/>
    <n v="46.808749999999897"/>
    <x v="9"/>
    <x v="1"/>
  </r>
  <r>
    <d v="2014-09-21T00:00:00"/>
    <x v="527"/>
    <n v="45.873750000000001"/>
    <x v="9"/>
    <x v="1"/>
  </r>
  <r>
    <d v="2014-09-21T12:00:00"/>
    <x v="528"/>
    <n v="47.7245833333333"/>
    <x v="9"/>
    <x v="1"/>
  </r>
  <r>
    <d v="2014-09-22T00:00:00"/>
    <x v="529"/>
    <n v="28.845999999999901"/>
    <x v="9"/>
    <x v="1"/>
  </r>
  <r>
    <d v="2014-09-22T12:00:00"/>
    <x v="530"/>
    <n v="60.244583333333303"/>
    <x v="9"/>
    <x v="1"/>
  </r>
  <r>
    <d v="2014-09-23T00:00:00"/>
    <x v="531"/>
    <n v="36.316249999999997"/>
    <x v="9"/>
    <x v="1"/>
  </r>
  <r>
    <d v="2014-09-23T12:00:00"/>
    <x v="532"/>
    <n v="44.537499999999902"/>
    <x v="9"/>
    <x v="1"/>
  </r>
  <r>
    <d v="2014-09-24T00:00:00"/>
    <x v="533"/>
    <n v="34.553333333333299"/>
    <x v="9"/>
    <x v="1"/>
  </r>
  <r>
    <d v="2014-09-24T12:00:00"/>
    <x v="534"/>
    <n v="53.402499999999897"/>
    <x v="9"/>
    <x v="1"/>
  </r>
  <r>
    <d v="2014-09-25T00:00:00"/>
    <x v="535"/>
    <n v="50.355833333333301"/>
    <x v="9"/>
    <x v="1"/>
  </r>
  <r>
    <d v="2014-09-25T12:00:00"/>
    <x v="536"/>
    <n v="59.463749999999997"/>
    <x v="9"/>
    <x v="1"/>
  </r>
  <r>
    <d v="2014-09-26T00:00:00"/>
    <x v="537"/>
    <n v="50.248333333333299"/>
    <x v="9"/>
    <x v="1"/>
  </r>
  <r>
    <d v="2014-09-26T12:00:00"/>
    <x v="538"/>
    <n v="52.935416666666598"/>
    <x v="9"/>
    <x v="1"/>
  </r>
  <r>
    <d v="2014-09-27T00:00:00"/>
    <x v="539"/>
    <n v="61.705833333333302"/>
    <x v="9"/>
    <x v="1"/>
  </r>
  <r>
    <d v="2014-09-27T12:00:00"/>
    <x v="540"/>
    <n v="63.655416666666603"/>
    <x v="9"/>
    <x v="1"/>
  </r>
  <r>
    <d v="2014-09-28T00:00:00"/>
    <x v="541"/>
    <n v="55.837083333333297"/>
    <x v="9"/>
    <x v="1"/>
  </r>
  <r>
    <d v="2014-09-28T12:00:00"/>
    <x v="542"/>
    <n v="51.783333333333303"/>
    <x v="9"/>
    <x v="1"/>
  </r>
  <r>
    <d v="2014-09-29T00:00:00"/>
    <x v="543"/>
    <n v="51.994999999999997"/>
    <x v="9"/>
    <x v="1"/>
  </r>
  <r>
    <d v="2014-09-29T12:00:00"/>
    <x v="544"/>
    <n v="60.637499999999903"/>
    <x v="9"/>
    <x v="1"/>
  </r>
  <r>
    <d v="2014-09-30T00:00:00"/>
    <x v="545"/>
    <n v="44.738750000000003"/>
    <x v="9"/>
    <x v="1"/>
  </r>
  <r>
    <d v="2014-09-30T12:00:00"/>
    <x v="546"/>
    <n v="59.0162499999999"/>
    <x v="9"/>
    <x v="1"/>
  </r>
  <r>
    <d v="2014-10-01T00:00:00"/>
    <x v="547"/>
    <n v="41.709600000000002"/>
    <x v="10"/>
    <x v="1"/>
  </r>
  <r>
    <d v="2014-10-01T12:00:00"/>
    <x v="548"/>
    <n v="56.280833333333298"/>
    <x v="10"/>
    <x v="1"/>
  </r>
  <r>
    <d v="2014-10-02T00:00:00"/>
    <x v="549"/>
    <n v="35.242249999999999"/>
    <x v="10"/>
    <x v="1"/>
  </r>
  <r>
    <d v="2014-10-02T12:00:00"/>
    <x v="550"/>
    <n v="73.400666666666595"/>
    <x v="10"/>
    <x v="1"/>
  </r>
  <r>
    <d v="2014-10-03T00:00:00"/>
    <x v="551"/>
    <n v="64.428083333333305"/>
    <x v="10"/>
    <x v="1"/>
  </r>
  <r>
    <d v="2014-10-03T12:00:00"/>
    <x v="552"/>
    <n v="75.952249999999907"/>
    <x v="10"/>
    <x v="1"/>
  </r>
  <r>
    <d v="2014-10-04T00:00:00"/>
    <x v="553"/>
    <n v="53.532083333333297"/>
    <x v="10"/>
    <x v="1"/>
  </r>
  <r>
    <d v="2014-10-04T12:00:00"/>
    <x v="554"/>
    <n v="70.233333333333306"/>
    <x v="10"/>
    <x v="1"/>
  </r>
  <r>
    <d v="2014-10-05T00:00:00"/>
    <x v="555"/>
    <n v="43.792499999999997"/>
    <x v="10"/>
    <x v="1"/>
  </r>
  <r>
    <d v="2014-10-05T12:00:00"/>
    <x v="556"/>
    <n v="43.967916666666603"/>
    <x v="10"/>
    <x v="1"/>
  </r>
  <r>
    <d v="2014-10-06T00:00:00"/>
    <x v="557"/>
    <n v="51.145000000000003"/>
    <x v="10"/>
    <x v="1"/>
  </r>
  <r>
    <d v="2014-10-06T12:00:00"/>
    <x v="558"/>
    <n v="44.225833333333298"/>
    <x v="10"/>
    <x v="1"/>
  </r>
  <r>
    <d v="2014-10-07T00:00:00"/>
    <x v="559"/>
    <n v="62.532499999999999"/>
    <x v="10"/>
    <x v="1"/>
  </r>
  <r>
    <d v="2014-10-07T12:00:00"/>
    <x v="560"/>
    <n v="83.460833333333298"/>
    <x v="10"/>
    <x v="1"/>
  </r>
  <r>
    <d v="2014-10-08T00:00:00"/>
    <x v="561"/>
    <n v="58.622916666666598"/>
    <x v="10"/>
    <x v="1"/>
  </r>
  <r>
    <d v="2014-10-08T12:00:00"/>
    <x v="562"/>
    <n v="66.830833333333302"/>
    <x v="10"/>
    <x v="1"/>
  </r>
  <r>
    <d v="2014-10-09T00:00:00"/>
    <x v="563"/>
    <n v="53.835833333333298"/>
    <x v="10"/>
    <x v="1"/>
  </r>
  <r>
    <d v="2014-10-09T12:00:00"/>
    <x v="564"/>
    <n v="68.947500000000005"/>
    <x v="10"/>
    <x v="1"/>
  </r>
  <r>
    <d v="2014-10-10T00:00:00"/>
    <x v="565"/>
    <n v="60.918333333333301"/>
    <x v="10"/>
    <x v="1"/>
  </r>
  <r>
    <d v="2014-10-10T12:00:00"/>
    <x v="566"/>
    <n v="65.825000000000003"/>
    <x v="10"/>
    <x v="1"/>
  </r>
  <r>
    <d v="2014-10-11T00:00:00"/>
    <x v="567"/>
    <n v="45.246666666666599"/>
    <x v="10"/>
    <x v="1"/>
  </r>
  <r>
    <d v="2014-10-11T12:00:00"/>
    <x v="568"/>
    <n v="93.789166666666603"/>
    <x v="10"/>
    <x v="1"/>
  </r>
  <r>
    <d v="2014-10-12T00:00:00"/>
    <x v="569"/>
    <n v="45.956666666666599"/>
    <x v="10"/>
    <x v="1"/>
  </r>
  <r>
    <d v="2014-10-12T12:00:00"/>
    <x v="570"/>
    <n v="71.999166666666596"/>
    <x v="10"/>
    <x v="1"/>
  </r>
  <r>
    <d v="2014-10-13T00:00:00"/>
    <x v="571"/>
    <n v="37.198749999999997"/>
    <x v="10"/>
    <x v="1"/>
  </r>
  <r>
    <d v="2014-10-13T12:00:00"/>
    <x v="572"/>
    <n v="52.446666666666601"/>
    <x v="10"/>
    <x v="1"/>
  </r>
  <r>
    <d v="2014-10-14T00:00:00"/>
    <x v="573"/>
    <n v="42.499166666666603"/>
    <x v="10"/>
    <x v="1"/>
  </r>
  <r>
    <d v="2014-10-14T12:00:00"/>
    <x v="574"/>
    <n v="63.807499999999997"/>
    <x v="10"/>
    <x v="1"/>
  </r>
  <r>
    <d v="2014-10-15T00:00:00"/>
    <x v="575"/>
    <n v="54.576666666666597"/>
    <x v="10"/>
    <x v="1"/>
  </r>
  <r>
    <d v="2014-10-15T12:00:00"/>
    <x v="576"/>
    <n v="55.982500000000002"/>
    <x v="10"/>
    <x v="1"/>
  </r>
  <r>
    <d v="2014-10-16T00:00:00"/>
    <x v="577"/>
    <n v="44.299166666666601"/>
    <x v="10"/>
    <x v="1"/>
  </r>
  <r>
    <d v="2014-10-16T12:00:00"/>
    <x v="578"/>
    <n v="59.989166666666598"/>
    <x v="10"/>
    <x v="1"/>
  </r>
  <r>
    <d v="2014-10-17T00:00:00"/>
    <x v="579"/>
    <n v="51.032916666666601"/>
    <x v="10"/>
    <x v="1"/>
  </r>
  <r>
    <d v="2014-10-17T12:00:00"/>
    <x v="580"/>
    <n v="64.219166666666595"/>
    <x v="10"/>
    <x v="1"/>
  </r>
  <r>
    <d v="2014-10-18T00:00:00"/>
    <x v="581"/>
    <n v="71.835833333333298"/>
    <x v="10"/>
    <x v="1"/>
  </r>
  <r>
    <d v="2014-10-18T12:00:00"/>
    <x v="582"/>
    <n v="76.037499999999994"/>
    <x v="10"/>
    <x v="1"/>
  </r>
  <r>
    <d v="2014-10-19T00:00:00"/>
    <x v="583"/>
    <n v="53.73"/>
    <x v="10"/>
    <x v="1"/>
  </r>
  <r>
    <d v="2014-10-19T12:00:00"/>
    <x v="584"/>
    <n v="76.707916666666605"/>
    <x v="10"/>
    <x v="1"/>
  </r>
  <r>
    <d v="2014-10-20T00:00:00"/>
    <x v="585"/>
    <n v="49.93"/>
    <x v="10"/>
    <x v="1"/>
  </r>
  <r>
    <d v="2014-10-20T12:00:00"/>
    <x v="586"/>
    <n v="56.155833333333298"/>
    <x v="10"/>
    <x v="1"/>
  </r>
  <r>
    <d v="2014-10-21T00:00:00"/>
    <x v="587"/>
    <n v="49.869166666666601"/>
    <x v="10"/>
    <x v="1"/>
  </r>
  <r>
    <d v="2014-10-21T12:00:00"/>
    <x v="588"/>
    <n v="57.069166666666597"/>
    <x v="10"/>
    <x v="1"/>
  </r>
  <r>
    <d v="2014-10-22T00:00:00"/>
    <x v="589"/>
    <n v="42.998750000000001"/>
    <x v="10"/>
    <x v="1"/>
  </r>
  <r>
    <d v="2014-10-22T12:00:00"/>
    <x v="590"/>
    <n v="50.1279166666666"/>
    <x v="10"/>
    <x v="1"/>
  </r>
  <r>
    <d v="2014-10-23T00:00:00"/>
    <x v="591"/>
    <n v="37.558749999999897"/>
    <x v="10"/>
    <x v="1"/>
  </r>
  <r>
    <d v="2014-10-23T12:00:00"/>
    <x v="592"/>
    <n v="42.296249999999901"/>
    <x v="10"/>
    <x v="1"/>
  </r>
  <r>
    <d v="2014-10-24T00:00:00"/>
    <x v="593"/>
    <n v="47.533333333333303"/>
    <x v="10"/>
    <x v="1"/>
  </r>
  <r>
    <d v="2014-10-24T12:00:00"/>
    <x v="594"/>
    <n v="58.02375"/>
    <x v="10"/>
    <x v="1"/>
  </r>
  <r>
    <d v="2014-10-25T00:00:00"/>
    <x v="595"/>
    <n v="57.103749999999998"/>
    <x v="10"/>
    <x v="1"/>
  </r>
  <r>
    <d v="2014-10-25T12:00:00"/>
    <x v="596"/>
    <n v="68.652083333333294"/>
    <x v="10"/>
    <x v="1"/>
  </r>
  <r>
    <d v="2014-10-26T00:00:00"/>
    <x v="597"/>
    <n v="60.049166666666601"/>
    <x v="10"/>
    <x v="1"/>
  </r>
  <r>
    <d v="2014-10-26T12:00:00"/>
    <x v="598"/>
    <n v="60.7708333333333"/>
    <x v="10"/>
    <x v="1"/>
  </r>
  <r>
    <d v="2014-10-27T00:00:00"/>
    <x v="599"/>
    <n v="52.8570833333333"/>
    <x v="10"/>
    <x v="1"/>
  </r>
  <r>
    <d v="2014-10-27T12:00:00"/>
    <x v="600"/>
    <n v="55.778750000000002"/>
    <x v="10"/>
    <x v="1"/>
  </r>
  <r>
    <d v="2014-10-28T00:00:00"/>
    <x v="601"/>
    <n v="45.507916666666603"/>
    <x v="10"/>
    <x v="1"/>
  </r>
  <r>
    <d v="2014-10-28T12:00:00"/>
    <x v="602"/>
    <n v="57.362083333333302"/>
    <x v="10"/>
    <x v="1"/>
  </r>
  <r>
    <d v="2014-10-29T00:00:00"/>
    <x v="603"/>
    <n v="65.629166666666606"/>
    <x v="10"/>
    <x v="1"/>
  </r>
  <r>
    <d v="2014-10-29T12:00:00"/>
    <x v="604"/>
    <n v="67.625833333333304"/>
    <x v="10"/>
    <x v="1"/>
  </r>
  <r>
    <d v="2014-10-30T00:00:00"/>
    <x v="605"/>
    <n v="51.223750000000003"/>
    <x v="10"/>
    <x v="1"/>
  </r>
  <r>
    <d v="2014-10-30T12:00:00"/>
    <x v="606"/>
    <n v="69.586666666666602"/>
    <x v="10"/>
    <x v="1"/>
  </r>
  <r>
    <d v="2014-10-31T00:00:00"/>
    <x v="607"/>
    <n v="61.611666666666601"/>
    <x v="10"/>
    <x v="1"/>
  </r>
  <r>
    <d v="2014-10-31T12:00:00"/>
    <x v="608"/>
    <n v="54.928333333333299"/>
    <x v="10"/>
    <x v="1"/>
  </r>
  <r>
    <d v="2014-11-01T00:00:00"/>
    <x v="609"/>
    <n v="54.774374999999999"/>
    <x v="11"/>
    <x v="1"/>
  </r>
  <r>
    <d v="2014-11-01T12:00:00"/>
    <x v="610"/>
    <n v="57.5251666666666"/>
    <x v="11"/>
    <x v="1"/>
  </r>
  <r>
    <d v="2014-11-02T00:00:00"/>
    <x v="611"/>
    <n v="55.525916666666603"/>
    <x v="11"/>
    <x v="1"/>
  </r>
  <r>
    <d v="2014-11-02T12:00:00"/>
    <x v="612"/>
    <n v="93.176249999999996"/>
    <x v="11"/>
    <x v="1"/>
  </r>
  <r>
    <d v="2014-11-03T00:00:00"/>
    <x v="613"/>
    <n v="73.739249999999998"/>
    <x v="11"/>
    <x v="1"/>
  </r>
  <r>
    <d v="2014-11-03T12:00:00"/>
    <x v="614"/>
    <n v="67.371416666666605"/>
    <x v="11"/>
    <x v="1"/>
  </r>
  <r>
    <d v="2014-11-04T00:00:00"/>
    <x v="615"/>
    <n v="54.024583333333297"/>
    <x v="11"/>
    <x v="1"/>
  </r>
  <r>
    <d v="2014-11-04T12:00:00"/>
    <x v="616"/>
    <n v="56.475000000000001"/>
    <x v="11"/>
    <x v="1"/>
  </r>
  <r>
    <d v="2014-11-05T00:00:00"/>
    <x v="617"/>
    <n v="50.376666666666601"/>
    <x v="11"/>
    <x v="1"/>
  </r>
  <r>
    <d v="2014-11-05T12:00:00"/>
    <x v="618"/>
    <n v="41.915833333333303"/>
    <x v="11"/>
    <x v="1"/>
  </r>
  <r>
    <d v="2014-11-06T00:00:00"/>
    <x v="619"/>
    <n v="42.007083333333298"/>
    <x v="11"/>
    <x v="1"/>
  </r>
  <r>
    <d v="2014-11-06T12:00:00"/>
    <x v="620"/>
    <n v="48.264583333333299"/>
    <x v="11"/>
    <x v="1"/>
  </r>
  <r>
    <d v="2014-11-07T00:00:00"/>
    <x v="621"/>
    <n v="57.581666666666599"/>
    <x v="11"/>
    <x v="1"/>
  </r>
  <r>
    <d v="2014-11-07T12:00:00"/>
    <x v="622"/>
    <n v="81.2558333333333"/>
    <x v="11"/>
    <x v="1"/>
  </r>
  <r>
    <d v="2014-11-08T00:00:00"/>
    <x v="623"/>
    <n v="50.509583333333303"/>
    <x v="11"/>
    <x v="1"/>
  </r>
  <r>
    <d v="2014-11-08T12:00:00"/>
    <x v="624"/>
    <n v="61.915833333333303"/>
    <x v="11"/>
    <x v="1"/>
  </r>
  <r>
    <d v="2014-11-09T00:00:00"/>
    <x v="625"/>
    <n v="44.452083333333299"/>
    <x v="11"/>
    <x v="1"/>
  </r>
  <r>
    <d v="2014-11-09T12:00:00"/>
    <x v="626"/>
    <n v="66.273333333333298"/>
    <x v="11"/>
    <x v="1"/>
  </r>
  <r>
    <d v="2014-11-10T00:00:00"/>
    <x v="627"/>
    <n v="56.90625"/>
    <x v="11"/>
    <x v="1"/>
  </r>
  <r>
    <d v="2014-11-10T12:00:00"/>
    <x v="628"/>
    <n v="65.317499999999995"/>
    <x v="11"/>
    <x v="1"/>
  </r>
  <r>
    <d v="2014-11-11T00:00:00"/>
    <x v="629"/>
    <n v="63.1516666666666"/>
    <x v="11"/>
    <x v="1"/>
  </r>
  <r>
    <d v="2014-11-11T12:00:00"/>
    <x v="630"/>
    <n v="78.025416666666601"/>
    <x v="11"/>
    <x v="1"/>
  </r>
  <r>
    <d v="2014-11-12T00:00:00"/>
    <x v="631"/>
    <n v="50.135833333333302"/>
    <x v="11"/>
    <x v="1"/>
  </r>
  <r>
    <d v="2014-11-12T12:00:00"/>
    <x v="632"/>
    <n v="74.454583333333304"/>
    <x v="11"/>
    <x v="1"/>
  </r>
  <r>
    <d v="2014-11-13T00:00:00"/>
    <x v="633"/>
    <n v="47.600416666666597"/>
    <x v="11"/>
    <x v="1"/>
  </r>
  <r>
    <d v="2014-11-13T12:00:00"/>
    <x v="634"/>
    <n v="54.03875"/>
    <x v="11"/>
    <x v="1"/>
  </r>
  <r>
    <d v="2014-11-14T00:00:00"/>
    <x v="635"/>
    <n v="53.240416666666597"/>
    <x v="11"/>
    <x v="1"/>
  </r>
  <r>
    <d v="2014-11-14T12:00:00"/>
    <x v="636"/>
    <n v="79.754583333333301"/>
    <x v="11"/>
    <x v="1"/>
  </r>
  <r>
    <d v="2014-11-15T00:00:00"/>
    <x v="637"/>
    <n v="46.871249999999897"/>
    <x v="11"/>
    <x v="1"/>
  </r>
  <r>
    <d v="2014-11-15T12:00:00"/>
    <x v="638"/>
    <n v="73.267499999999998"/>
    <x v="11"/>
    <x v="1"/>
  </r>
  <r>
    <d v="2014-11-16T00:00:00"/>
    <x v="639"/>
    <n v="49.975000000000001"/>
    <x v="11"/>
    <x v="1"/>
  </r>
  <r>
    <d v="2014-11-16T12:00:00"/>
    <x v="640"/>
    <n v="77.7662499999999"/>
    <x v="11"/>
    <x v="1"/>
  </r>
  <r>
    <d v="2014-11-17T00:00:00"/>
    <x v="641"/>
    <n v="56.203749999999999"/>
    <x v="11"/>
    <x v="1"/>
  </r>
  <r>
    <d v="2014-11-17T12:00:00"/>
    <x v="642"/>
    <n v="74.744583333333296"/>
    <x v="11"/>
    <x v="1"/>
  </r>
  <r>
    <d v="2014-11-18T00:00:00"/>
    <x v="643"/>
    <n v="55.783749999999998"/>
    <x v="11"/>
    <x v="1"/>
  </r>
  <r>
    <d v="2014-11-18T12:00:00"/>
    <x v="644"/>
    <n v="48.494583333333303"/>
    <x v="11"/>
    <x v="1"/>
  </r>
  <r>
    <d v="2014-11-19T00:00:00"/>
    <x v="645"/>
    <n v="33.299444444444397"/>
    <x v="11"/>
    <x v="1"/>
  </r>
  <r>
    <d v="2014-11-19T12:00:00"/>
    <x v="646"/>
    <n v="40.534999999999997"/>
    <x v="11"/>
    <x v="1"/>
  </r>
  <r>
    <d v="2014-11-20T00:00:00"/>
    <x v="647"/>
    <n v="33.344999999999999"/>
    <x v="11"/>
    <x v="1"/>
  </r>
  <r>
    <d v="2014-11-20T12:00:00"/>
    <x v="648"/>
    <n v="44.9583333333333"/>
    <x v="11"/>
    <x v="1"/>
  </r>
  <r>
    <d v="2014-11-21T00:00:00"/>
    <x v="649"/>
    <n v="38.847499999999997"/>
    <x v="11"/>
    <x v="1"/>
  </r>
  <r>
    <d v="2014-11-21T12:00:00"/>
    <x v="650"/>
    <n v="56.487916666666599"/>
    <x v="11"/>
    <x v="1"/>
  </r>
  <r>
    <d v="2014-11-22T00:00:00"/>
    <x v="651"/>
    <n v="44.548749999999998"/>
    <x v="11"/>
    <x v="1"/>
  </r>
  <r>
    <d v="2014-11-22T12:00:00"/>
    <x v="652"/>
    <n v="54.977916666666601"/>
    <x v="11"/>
    <x v="1"/>
  </r>
  <r>
    <d v="2014-11-23T00:00:00"/>
    <x v="653"/>
    <n v="36.4375"/>
    <x v="11"/>
    <x v="1"/>
  </r>
  <r>
    <d v="2014-11-23T12:00:00"/>
    <x v="654"/>
    <n v="56.418749999999903"/>
    <x v="11"/>
    <x v="1"/>
  </r>
  <r>
    <d v="2014-11-24T00:00:00"/>
    <x v="655"/>
    <n v="54.088333333333303"/>
    <x v="11"/>
    <x v="1"/>
  </r>
  <r>
    <d v="2014-11-24T12:00:00"/>
    <x v="656"/>
    <n v="46.512499999999903"/>
    <x v="11"/>
    <x v="1"/>
  </r>
  <r>
    <d v="2014-11-25T00:00:00"/>
    <x v="657"/>
    <n v="45.996666666666599"/>
    <x v="11"/>
    <x v="1"/>
  </r>
  <r>
    <d v="2014-11-25T12:00:00"/>
    <x v="658"/>
    <n v="48.314090909090901"/>
    <x v="11"/>
    <x v="1"/>
  </r>
  <r>
    <d v="2014-11-26T00:00:00"/>
    <x v="659"/>
    <n v="44.322857142857103"/>
    <x v="11"/>
    <x v="1"/>
  </r>
  <r>
    <d v="2014-11-26T12:00:00"/>
    <x v="660"/>
    <n v="39.004999999999903"/>
    <x v="11"/>
    <x v="1"/>
  </r>
  <r>
    <d v="2014-11-27T00:00:00"/>
    <x v="661"/>
    <n v="32.433888888888802"/>
    <x v="11"/>
    <x v="1"/>
  </r>
  <r>
    <d v="2014-11-27T12:00:00"/>
    <x v="662"/>
    <n v="54.317083333333301"/>
    <x v="11"/>
    <x v="1"/>
  </r>
  <r>
    <d v="2014-11-28T00:00:00"/>
    <x v="663"/>
    <n v="54.115416666666597"/>
    <x v="11"/>
    <x v="1"/>
  </r>
  <r>
    <d v="2014-11-28T12:00:00"/>
    <x v="664"/>
    <n v="55.441666666666599"/>
    <x v="11"/>
    <x v="1"/>
  </r>
  <r>
    <d v="2014-11-29T00:00:00"/>
    <x v="665"/>
    <n v="55.433749999999897"/>
    <x v="11"/>
    <x v="1"/>
  </r>
  <r>
    <d v="2014-11-29T12:00:00"/>
    <x v="666"/>
    <n v="42.220833333333303"/>
    <x v="11"/>
    <x v="1"/>
  </r>
  <r>
    <d v="2014-11-30T00:00:00"/>
    <x v="667"/>
    <n v="39.741249999999901"/>
    <x v="11"/>
    <x v="1"/>
  </r>
  <r>
    <d v="2014-11-30T12:00:00"/>
    <x v="668"/>
    <n v="47.627499999999998"/>
    <x v="11"/>
    <x v="1"/>
  </r>
  <r>
    <d v="2014-12-01T00:00:00"/>
    <x v="669"/>
    <n v="51.697249999999997"/>
    <x v="12"/>
    <x v="1"/>
  </r>
  <r>
    <d v="2014-12-01T12:00:00"/>
    <x v="670"/>
    <n v="91.086749999999995"/>
    <x v="12"/>
    <x v="1"/>
  </r>
  <r>
    <d v="2014-12-02T00:00:00"/>
    <x v="671"/>
    <n v="108.491333333333"/>
    <x v="12"/>
    <x v="1"/>
  </r>
  <r>
    <d v="2014-12-02T12:00:00"/>
    <x v="672"/>
    <n v="103.15049999999999"/>
    <x v="12"/>
    <x v="1"/>
  </r>
  <r>
    <d v="2014-12-03T00:00:00"/>
    <x v="673"/>
    <n v="44.554499999999997"/>
    <x v="12"/>
    <x v="1"/>
  </r>
  <r>
    <d v="2014-12-03T12:00:00"/>
    <x v="674"/>
    <n v="56.459166666666597"/>
    <x v="12"/>
    <x v="1"/>
  </r>
  <r>
    <d v="2014-12-04T00:00:00"/>
    <x v="675"/>
    <n v="45.986249999999998"/>
    <x v="12"/>
    <x v="1"/>
  </r>
  <r>
    <d v="2014-12-04T12:00:00"/>
    <x v="676"/>
    <n v="45.425833333333301"/>
    <x v="12"/>
    <x v="1"/>
  </r>
  <r>
    <d v="2014-12-05T00:00:00"/>
    <x v="677"/>
    <n v="39.856999999999999"/>
    <x v="12"/>
    <x v="1"/>
  </r>
  <r>
    <d v="2014-12-05T12:00:00"/>
    <x v="678"/>
    <n v="42.868636363636298"/>
    <x v="12"/>
    <x v="1"/>
  </r>
  <r>
    <d v="2014-12-06T00:00:00"/>
    <x v="679"/>
    <n v="37.848499999999902"/>
    <x v="12"/>
    <x v="1"/>
  </r>
  <r>
    <d v="2014-12-06T12:00:00"/>
    <x v="680"/>
    <n v="47.806249999999999"/>
    <x v="12"/>
    <x v="1"/>
  </r>
  <r>
    <d v="2014-12-07T00:00:00"/>
    <x v="681"/>
    <n v="60.922083333333298"/>
    <x v="12"/>
    <x v="1"/>
  </r>
  <r>
    <d v="2014-12-07T12:00:00"/>
    <x v="682"/>
    <n v="62.5266666666666"/>
    <x v="12"/>
    <x v="1"/>
  </r>
  <r>
    <d v="2014-12-08T00:00:00"/>
    <x v="683"/>
    <n v="80.026249999999905"/>
    <x v="12"/>
    <x v="1"/>
  </r>
  <r>
    <d v="2014-12-08T12:00:00"/>
    <x v="684"/>
    <n v="93.381249999999994"/>
    <x v="12"/>
    <x v="1"/>
  </r>
  <r>
    <d v="2014-12-09T00:00:00"/>
    <x v="685"/>
    <n v="52.632916666666603"/>
    <x v="12"/>
    <x v="1"/>
  </r>
  <r>
    <d v="2014-12-09T12:00:00"/>
    <x v="686"/>
    <n v="66.297916666666595"/>
    <x v="12"/>
    <x v="1"/>
  </r>
  <r>
    <d v="2014-12-10T00:00:00"/>
    <x v="687"/>
    <n v="41.935833333333299"/>
    <x v="12"/>
    <x v="1"/>
  </r>
  <r>
    <d v="2014-12-10T12:00:00"/>
    <x v="688"/>
    <n v="47.556666666666601"/>
    <x v="12"/>
    <x v="1"/>
  </r>
  <r>
    <d v="2014-12-11T00:00:00"/>
    <x v="689"/>
    <n v="51.536249999999903"/>
    <x v="12"/>
    <x v="1"/>
  </r>
  <r>
    <d v="2014-12-11T12:00:00"/>
    <x v="690"/>
    <n v="58.006666666666597"/>
    <x v="12"/>
    <x v="1"/>
  </r>
  <r>
    <d v="2014-12-12T00:00:00"/>
    <x v="691"/>
    <n v="55.424583333333302"/>
    <x v="12"/>
    <x v="1"/>
  </r>
  <r>
    <d v="2014-12-12T12:00:00"/>
    <x v="692"/>
    <n v="69.689583333333303"/>
    <x v="12"/>
    <x v="1"/>
  </r>
  <r>
    <d v="2014-12-13T00:00:00"/>
    <x v="693"/>
    <n v="56.573333333333302"/>
    <x v="12"/>
    <x v="1"/>
  </r>
  <r>
    <d v="2014-12-13T12:00:00"/>
    <x v="694"/>
    <n v="89.414583333333297"/>
    <x v="12"/>
    <x v="1"/>
  </r>
  <r>
    <d v="2014-12-14T00:00:00"/>
    <x v="695"/>
    <n v="65.425416666666607"/>
    <x v="12"/>
    <x v="1"/>
  </r>
  <r>
    <d v="2014-12-14T12:00:00"/>
    <x v="696"/>
    <n v="79.218333333333305"/>
    <x v="12"/>
    <x v="1"/>
  </r>
  <r>
    <d v="2014-12-15T00:00:00"/>
    <x v="697"/>
    <n v="61.090416666666599"/>
    <x v="12"/>
    <x v="1"/>
  </r>
  <r>
    <d v="2014-12-15T12:00:00"/>
    <x v="698"/>
    <n v="82.684583333333293"/>
    <x v="12"/>
    <x v="1"/>
  </r>
  <r>
    <d v="2014-12-16T00:00:00"/>
    <x v="699"/>
    <n v="58.484583333333298"/>
    <x v="12"/>
    <x v="1"/>
  </r>
  <r>
    <d v="2014-12-16T12:00:00"/>
    <x v="700"/>
    <n v="88.352916666666601"/>
    <x v="12"/>
    <x v="1"/>
  </r>
  <r>
    <d v="2014-12-17T00:00:00"/>
    <x v="701"/>
    <n v="68.344166666666595"/>
    <x v="12"/>
    <x v="1"/>
  </r>
  <r>
    <d v="2014-12-17T12:00:00"/>
    <x v="702"/>
    <n v="54.754999999999903"/>
    <x v="12"/>
    <x v="1"/>
  </r>
  <r>
    <d v="2014-12-18T00:00:00"/>
    <x v="703"/>
    <n v="57.566249999999897"/>
    <x v="12"/>
    <x v="1"/>
  </r>
  <r>
    <d v="2014-12-18T12:00:00"/>
    <x v="704"/>
    <n v="53.733750000000001"/>
    <x v="12"/>
    <x v="1"/>
  </r>
  <r>
    <d v="2014-12-19T00:00:00"/>
    <x v="705"/>
    <n v="59.697083333333303"/>
    <x v="12"/>
    <x v="1"/>
  </r>
  <r>
    <d v="2014-12-19T12:00:00"/>
    <x v="706"/>
    <n v="51.734583333333298"/>
    <x v="12"/>
    <x v="1"/>
  </r>
  <r>
    <d v="2014-12-20T00:00:00"/>
    <x v="707"/>
    <n v="38.423333333333296"/>
    <x v="12"/>
    <x v="1"/>
  </r>
  <r>
    <d v="2014-12-20T12:00:00"/>
    <x v="708"/>
    <n v="44.949583333333301"/>
    <x v="12"/>
    <x v="1"/>
  </r>
  <r>
    <d v="2014-12-21T00:00:00"/>
    <x v="709"/>
    <n v="44.59"/>
    <x v="12"/>
    <x v="1"/>
  </r>
  <r>
    <d v="2014-12-21T12:00:00"/>
    <x v="710"/>
    <n v="48.774999999999999"/>
    <x v="12"/>
    <x v="1"/>
  </r>
  <r>
    <d v="2014-12-22T00:00:00"/>
    <x v="711"/>
    <n v="46.790833333333303"/>
    <x v="12"/>
    <x v="1"/>
  </r>
  <r>
    <d v="2014-12-22T12:00:00"/>
    <x v="712"/>
    <n v="56.972916666666599"/>
    <x v="12"/>
    <x v="1"/>
  </r>
  <r>
    <d v="2014-12-23T00:00:00"/>
    <x v="713"/>
    <n v="46.969583333333297"/>
    <x v="12"/>
    <x v="1"/>
  </r>
  <r>
    <d v="2014-12-23T12:00:00"/>
    <x v="714"/>
    <n v="48.4270833333333"/>
    <x v="12"/>
    <x v="1"/>
  </r>
  <r>
    <d v="2014-12-24T00:00:00"/>
    <x v="715"/>
    <n v="42.350833333333298"/>
    <x v="12"/>
    <x v="1"/>
  </r>
  <r>
    <d v="2014-12-24T12:00:00"/>
    <x v="716"/>
    <n v="40.680833333333297"/>
    <x v="12"/>
    <x v="1"/>
  </r>
  <r>
    <d v="2014-12-25T00:00:00"/>
    <x v="717"/>
    <n v="37.1666666666666"/>
    <x v="12"/>
    <x v="1"/>
  </r>
  <r>
    <d v="2014-12-25T12:00:00"/>
    <x v="718"/>
    <n v="38.960833333333298"/>
    <x v="12"/>
    <x v="1"/>
  </r>
  <r>
    <d v="2014-12-26T00:00:00"/>
    <x v="719"/>
    <n v="40.265416666666603"/>
    <x v="12"/>
    <x v="1"/>
  </r>
  <r>
    <d v="2014-12-26T12:00:00"/>
    <x v="720"/>
    <n v="42.8674999999999"/>
    <x v="12"/>
    <x v="1"/>
  </r>
  <r>
    <d v="2014-12-27T00:00:00"/>
    <x v="721"/>
    <n v="49.396249999999903"/>
    <x v="12"/>
    <x v="1"/>
  </r>
  <r>
    <d v="2014-12-27T12:00:00"/>
    <x v="722"/>
    <n v="41.455833333333302"/>
    <x v="12"/>
    <x v="1"/>
  </r>
  <r>
    <d v="2014-12-28T00:00:00"/>
    <x v="723"/>
    <n v="33.367727272727201"/>
    <x v="12"/>
    <x v="1"/>
  </r>
  <r>
    <d v="2014-12-28T12:00:00"/>
    <x v="724"/>
    <n v="43.60125"/>
    <x v="12"/>
    <x v="1"/>
  </r>
  <r>
    <d v="2014-12-29T00:00:00"/>
    <x v="725"/>
    <n v="45.102083333333297"/>
    <x v="12"/>
    <x v="1"/>
  </r>
  <r>
    <d v="2014-12-29T12:00:00"/>
    <x v="726"/>
    <n v="48.505416666666598"/>
    <x v="12"/>
    <x v="1"/>
  </r>
  <r>
    <d v="2014-12-30T00:00:00"/>
    <x v="727"/>
    <n v="40.7454166666666"/>
    <x v="12"/>
    <x v="1"/>
  </r>
  <r>
    <d v="2014-12-30T12:00:00"/>
    <x v="728"/>
    <n v="52.2662499999999"/>
    <x v="12"/>
    <x v="1"/>
  </r>
  <r>
    <d v="2014-12-31T00:00:00"/>
    <x v="729"/>
    <n v="44.889583333333299"/>
    <x v="12"/>
    <x v="1"/>
  </r>
  <r>
    <d v="2014-12-31T12:00:00"/>
    <x v="730"/>
    <n v="42.499583333333298"/>
    <x v="12"/>
    <x v="1"/>
  </r>
  <r>
    <d v="2014-01-01T00:00:00"/>
    <x v="731"/>
    <n v="108.18749999999901"/>
    <x v="1"/>
    <x v="2"/>
  </r>
  <r>
    <d v="2014-01-01T12:00:00"/>
    <x v="732"/>
    <n v="111.245"/>
    <x v="1"/>
    <x v="2"/>
  </r>
  <r>
    <d v="2014-01-02T00:00:00"/>
    <x v="733"/>
    <n v="110.51333333333299"/>
    <x v="1"/>
    <x v="2"/>
  </r>
  <r>
    <d v="2014-01-02T12:00:00"/>
    <x v="734"/>
    <n v="109.41500000000001"/>
    <x v="1"/>
    <x v="2"/>
  </r>
  <r>
    <d v="2014-01-03T00:00:00"/>
    <x v="735"/>
    <n v="109.898333333333"/>
    <x v="1"/>
    <x v="2"/>
  </r>
  <r>
    <d v="2014-01-03T12:00:00"/>
    <x v="736"/>
    <n v="111.870833333333"/>
    <x v="1"/>
    <x v="2"/>
  </r>
  <r>
    <d v="2014-01-04T00:00:00"/>
    <x v="737"/>
    <n v="108.64100000000001"/>
    <x v="1"/>
    <x v="2"/>
  </r>
  <r>
    <d v="2014-01-04T12:00:00"/>
    <x v="738"/>
    <n v="112.47499999999999"/>
    <x v="1"/>
    <x v="2"/>
  </r>
  <r>
    <d v="2014-01-05T00:00:00"/>
    <x v="739"/>
    <n v="111.09333333333301"/>
    <x v="1"/>
    <x v="2"/>
  </r>
  <r>
    <d v="2014-01-05T12:00:00"/>
    <x v="740"/>
    <n v="111.433636363636"/>
    <x v="1"/>
    <x v="2"/>
  </r>
  <r>
    <d v="2014-01-06T00:00:00"/>
    <x v="741"/>
    <n v="110.70699999999999"/>
    <x v="1"/>
    <x v="2"/>
  </r>
  <r>
    <d v="2014-01-06T12:00:00"/>
    <x v="742"/>
    <n v="108.410833333333"/>
    <x v="1"/>
    <x v="2"/>
  </r>
  <r>
    <d v="2014-01-07T00:00:00"/>
    <x v="743"/>
    <n v="110.37583333333301"/>
    <x v="1"/>
    <x v="2"/>
  </r>
  <r>
    <d v="2014-01-07T12:00:00"/>
    <x v="744"/>
    <n v="110.207499999999"/>
    <x v="1"/>
    <x v="2"/>
  </r>
  <r>
    <d v="2014-01-08T00:00:00"/>
    <x v="745"/>
    <n v="111.74"/>
    <x v="1"/>
    <x v="2"/>
  </r>
  <r>
    <d v="2014-01-08T12:00:00"/>
    <x v="746"/>
    <n v="111.213333333333"/>
    <x v="1"/>
    <x v="2"/>
  </r>
  <r>
    <d v="2014-01-09T00:00:00"/>
    <x v="747"/>
    <n v="108.96833333333301"/>
    <x v="1"/>
    <x v="2"/>
  </r>
  <r>
    <d v="2014-01-09T12:00:00"/>
    <x v="748"/>
    <n v="109.2625"/>
    <x v="1"/>
    <x v="2"/>
  </r>
  <r>
    <d v="2014-01-10T00:00:00"/>
    <x v="749"/>
    <n v="110.199"/>
    <x v="1"/>
    <x v="2"/>
  </r>
  <r>
    <d v="2014-01-10T12:00:00"/>
    <x v="750"/>
    <n v="111.273333333333"/>
    <x v="1"/>
    <x v="2"/>
  </r>
  <r>
    <d v="2014-01-11T00:00:00"/>
    <x v="751"/>
    <n v="109.4875"/>
    <x v="1"/>
    <x v="2"/>
  </r>
  <r>
    <d v="2014-01-11T12:00:00"/>
    <x v="752"/>
    <n v="110.505"/>
    <x v="1"/>
    <x v="2"/>
  </r>
  <r>
    <d v="2014-01-12T00:00:00"/>
    <x v="753"/>
    <n v="109.098333333333"/>
    <x v="1"/>
    <x v="2"/>
  </r>
  <r>
    <d v="2014-01-12T12:00:00"/>
    <x v="754"/>
    <n v="110.826666666666"/>
    <x v="1"/>
    <x v="2"/>
  </r>
  <r>
    <d v="2014-01-13T00:00:00"/>
    <x v="755"/>
    <n v="111.049166666666"/>
    <x v="1"/>
    <x v="2"/>
  </r>
  <r>
    <d v="2014-01-13T12:00:00"/>
    <x v="756"/>
    <n v="109.829166666666"/>
    <x v="1"/>
    <x v="2"/>
  </r>
  <r>
    <d v="2014-01-14T00:00:00"/>
    <x v="757"/>
    <n v="110.7"/>
    <x v="1"/>
    <x v="2"/>
  </r>
  <r>
    <d v="2014-01-14T12:00:00"/>
    <x v="758"/>
    <n v="109.087499999999"/>
    <x v="1"/>
    <x v="2"/>
  </r>
  <r>
    <d v="2014-01-15T00:00:00"/>
    <x v="759"/>
    <n v="109.721666666666"/>
    <x v="1"/>
    <x v="2"/>
  </r>
  <r>
    <d v="2014-01-15T12:00:00"/>
    <x v="760"/>
    <n v="111.22666666666601"/>
    <x v="1"/>
    <x v="2"/>
  </r>
  <r>
    <d v="2014-01-16T00:00:00"/>
    <x v="761"/>
    <n v="112.73"/>
    <x v="1"/>
    <x v="2"/>
  </r>
  <r>
    <d v="2014-01-16T12:00:00"/>
    <x v="762"/>
    <n v="111.52500000000001"/>
    <x v="1"/>
    <x v="2"/>
  </r>
  <r>
    <d v="2014-01-17T00:00:00"/>
    <x v="763"/>
    <n v="110.448333333333"/>
    <x v="1"/>
    <x v="2"/>
  </r>
  <r>
    <d v="2014-01-17T12:00:00"/>
    <x v="764"/>
    <n v="109.19416666666601"/>
    <x v="1"/>
    <x v="2"/>
  </r>
  <r>
    <d v="2014-01-18T00:00:00"/>
    <x v="765"/>
    <n v="112.33750000000001"/>
    <x v="1"/>
    <x v="2"/>
  </r>
  <r>
    <d v="2014-01-18T12:00:00"/>
    <x v="766"/>
    <n v="109.47499999999999"/>
    <x v="1"/>
    <x v="2"/>
  </r>
  <r>
    <d v="2014-01-19T00:00:00"/>
    <x v="767"/>
    <n v="109.98857142857101"/>
    <x v="1"/>
    <x v="2"/>
  </r>
  <r>
    <d v="2014-01-19T12:00:00"/>
    <x v="768"/>
    <n v="110.447499999999"/>
    <x v="1"/>
    <x v="2"/>
  </r>
  <r>
    <d v="2014-01-20T00:00:00"/>
    <x v="769"/>
    <n v="109.126666666666"/>
    <x v="1"/>
    <x v="2"/>
  </r>
  <r>
    <d v="2014-01-20T12:00:00"/>
    <x v="770"/>
    <n v="111.745833333333"/>
    <x v="1"/>
    <x v="2"/>
  </r>
  <r>
    <d v="2014-01-21T00:00:00"/>
    <x v="771"/>
    <n v="110.930833333333"/>
    <x v="1"/>
    <x v="2"/>
  </r>
  <r>
    <d v="2014-01-21T12:00:00"/>
    <x v="772"/>
    <n v="110.345833333333"/>
    <x v="1"/>
    <x v="2"/>
  </r>
  <r>
    <d v="2014-01-22T00:00:00"/>
    <x v="773"/>
    <n v="110.689999999999"/>
    <x v="1"/>
    <x v="2"/>
  </r>
  <r>
    <d v="2014-01-22T12:00:00"/>
    <x v="774"/>
    <n v="111.839166666666"/>
    <x v="1"/>
    <x v="2"/>
  </r>
  <r>
    <d v="2014-01-23T00:00:00"/>
    <x v="775"/>
    <n v="111.34083333333299"/>
    <x v="1"/>
    <x v="2"/>
  </r>
  <r>
    <d v="2014-01-23T12:00:00"/>
    <x v="776"/>
    <n v="111.143333333333"/>
    <x v="1"/>
    <x v="2"/>
  </r>
  <r>
    <d v="2014-01-24T00:00:00"/>
    <x v="777"/>
    <n v="110.728181818181"/>
    <x v="1"/>
    <x v="2"/>
  </r>
  <r>
    <d v="2014-01-24T12:00:00"/>
    <x v="778"/>
    <n v="110.1"/>
    <x v="1"/>
    <x v="2"/>
  </r>
  <r>
    <d v="2014-01-25T00:00:00"/>
    <x v="779"/>
    <n v="111.549166666666"/>
    <x v="1"/>
    <x v="2"/>
  </r>
  <r>
    <d v="2014-01-25T12:00:00"/>
    <x v="780"/>
    <n v="110.77"/>
    <x v="1"/>
    <x v="2"/>
  </r>
  <r>
    <d v="2014-01-26T00:00:00"/>
    <x v="781"/>
    <n v="109.4325"/>
    <x v="1"/>
    <x v="2"/>
  </r>
  <r>
    <d v="2014-01-26T12:00:00"/>
    <x v="782"/>
    <n v="110.096666666666"/>
    <x v="1"/>
    <x v="2"/>
  </r>
  <r>
    <d v="2014-01-27T00:00:00"/>
    <x v="783"/>
    <n v="110.041666666666"/>
    <x v="1"/>
    <x v="2"/>
  </r>
  <r>
    <d v="2014-01-27T12:00:00"/>
    <x v="784"/>
    <n v="111.23916666666599"/>
    <x v="1"/>
    <x v="2"/>
  </r>
  <r>
    <d v="2014-01-28T00:00:00"/>
    <x v="785"/>
    <n v="110.66"/>
    <x v="1"/>
    <x v="2"/>
  </r>
  <r>
    <d v="2014-01-28T12:00:00"/>
    <x v="786"/>
    <n v="110.686666666666"/>
    <x v="1"/>
    <x v="2"/>
  </r>
  <r>
    <d v="2014-01-29T00:00:00"/>
    <x v="787"/>
    <n v="110.626666666666"/>
    <x v="1"/>
    <x v="2"/>
  </r>
  <r>
    <d v="2014-01-29T12:00:00"/>
    <x v="788"/>
    <n v="111.21833333333301"/>
    <x v="1"/>
    <x v="2"/>
  </r>
  <r>
    <d v="2014-01-30T00:00:00"/>
    <x v="789"/>
    <n v="110.458333333333"/>
    <x v="1"/>
    <x v="2"/>
  </r>
  <r>
    <d v="2014-01-30T12:00:00"/>
    <x v="790"/>
    <n v="109.5825"/>
    <x v="1"/>
    <x v="2"/>
  </r>
  <r>
    <d v="2014-01-31T00:00:00"/>
    <x v="791"/>
    <n v="110.05416666666601"/>
    <x v="1"/>
    <x v="2"/>
  </r>
  <r>
    <d v="2014-01-31T12:00:00"/>
    <x v="792"/>
    <n v="110.781666666666"/>
    <x v="1"/>
    <x v="2"/>
  </r>
  <r>
    <d v="2014-02-01T00:00:00"/>
    <x v="793"/>
    <n v="112.41"/>
    <x v="2"/>
    <x v="2"/>
  </r>
  <r>
    <d v="2014-02-01T12:00:00"/>
    <x v="794"/>
    <n v="110.198333333333"/>
    <x v="2"/>
    <x v="2"/>
  </r>
  <r>
    <d v="2014-02-02T00:00:00"/>
    <x v="795"/>
    <n v="110.21749999999901"/>
    <x v="2"/>
    <x v="2"/>
  </r>
  <r>
    <d v="2014-02-02T12:00:00"/>
    <x v="796"/>
    <n v="110.13"/>
    <x v="2"/>
    <x v="2"/>
  </r>
  <r>
    <d v="2014-02-03T00:00:00"/>
    <x v="797"/>
    <n v="109.869999999999"/>
    <x v="2"/>
    <x v="2"/>
  </r>
  <r>
    <d v="2014-02-03T12:00:00"/>
    <x v="798"/>
    <n v="110.466666666666"/>
    <x v="2"/>
    <x v="2"/>
  </r>
  <r>
    <d v="2014-02-04T00:00:00"/>
    <x v="799"/>
    <n v="110.5425"/>
    <x v="2"/>
    <x v="2"/>
  </r>
  <r>
    <d v="2014-02-04T12:00:00"/>
    <x v="800"/>
    <n v="110.20083333333299"/>
    <x v="2"/>
    <x v="2"/>
  </r>
  <r>
    <d v="2014-02-05T00:00:00"/>
    <x v="801"/>
    <n v="111.087499999999"/>
    <x v="2"/>
    <x v="2"/>
  </r>
  <r>
    <d v="2014-02-05T12:00:00"/>
    <x v="802"/>
    <n v="111.925833333333"/>
    <x v="2"/>
    <x v="2"/>
  </r>
  <r>
    <d v="2014-02-06T00:00:00"/>
    <x v="803"/>
    <n v="112.255"/>
    <x v="2"/>
    <x v="2"/>
  </r>
  <r>
    <d v="2014-02-06T12:00:00"/>
    <x v="804"/>
    <n v="109.486666666666"/>
    <x v="2"/>
    <x v="2"/>
  </r>
  <r>
    <d v="2014-02-07T00:00:00"/>
    <x v="805"/>
    <n v="109.698333333333"/>
    <x v="2"/>
    <x v="2"/>
  </r>
  <r>
    <d v="2014-02-07T12:00:00"/>
    <x v="806"/>
    <n v="111.64666666666599"/>
    <x v="2"/>
    <x v="2"/>
  </r>
  <r>
    <d v="2014-02-08T00:00:00"/>
    <x v="807"/>
    <n v="111.567777777777"/>
    <x v="2"/>
    <x v="2"/>
  </r>
  <r>
    <d v="2014-02-08T12:00:00"/>
    <x v="808"/>
    <n v="109.755833333333"/>
    <x v="2"/>
    <x v="2"/>
  </r>
  <r>
    <d v="2014-02-09T00:00:00"/>
    <x v="809"/>
    <n v="109.17090909090901"/>
    <x v="2"/>
    <x v="2"/>
  </r>
  <r>
    <d v="2014-02-09T12:00:00"/>
    <x v="810"/>
    <n v="111.13249999999999"/>
    <x v="2"/>
    <x v="2"/>
  </r>
  <r>
    <d v="2014-02-10T00:00:00"/>
    <x v="811"/>
    <n v="109.654166666666"/>
    <x v="2"/>
    <x v="2"/>
  </r>
  <r>
    <d v="2014-02-10T12:00:00"/>
    <x v="812"/>
    <n v="109.68"/>
    <x v="2"/>
    <x v="2"/>
  </r>
  <r>
    <d v="2014-02-11T00:00:00"/>
    <x v="813"/>
    <n v="110.40583333333301"/>
    <x v="2"/>
    <x v="2"/>
  </r>
  <r>
    <d v="2014-02-11T12:00:00"/>
    <x v="814"/>
    <n v="112.82250000000001"/>
    <x v="2"/>
    <x v="2"/>
  </r>
  <r>
    <d v="2014-02-12T00:00:00"/>
    <x v="815"/>
    <n v="110.1425"/>
    <x v="2"/>
    <x v="2"/>
  </r>
  <r>
    <d v="2014-02-12T12:00:00"/>
    <x v="816"/>
    <n v="109.690833333333"/>
    <x v="2"/>
    <x v="2"/>
  </r>
  <r>
    <d v="2014-02-13T00:00:00"/>
    <x v="817"/>
    <n v="109.82583333333299"/>
    <x v="2"/>
    <x v="2"/>
  </r>
  <r>
    <d v="2014-02-13T12:00:00"/>
    <x v="818"/>
    <n v="111.9975"/>
    <x v="2"/>
    <x v="2"/>
  </r>
  <r>
    <d v="2014-02-14T00:00:00"/>
    <x v="819"/>
    <n v="111.880833333333"/>
    <x v="2"/>
    <x v="2"/>
  </r>
  <r>
    <d v="2014-02-14T12:00:00"/>
    <x v="820"/>
    <n v="112.26333333333299"/>
    <x v="2"/>
    <x v="2"/>
  </r>
  <r>
    <d v="2014-02-15T00:00:00"/>
    <x v="821"/>
    <n v="110.1575"/>
    <x v="2"/>
    <x v="2"/>
  </r>
  <r>
    <d v="2014-02-15T12:00:00"/>
    <x v="822"/>
    <n v="111.238333333333"/>
    <x v="2"/>
    <x v="2"/>
  </r>
  <r>
    <d v="2014-02-16T00:00:00"/>
    <x v="823"/>
    <n v="110.713333333333"/>
    <x v="2"/>
    <x v="2"/>
  </r>
  <r>
    <d v="2014-02-16T12:00:00"/>
    <x v="824"/>
    <n v="109.839166666666"/>
    <x v="2"/>
    <x v="2"/>
  </r>
  <r>
    <d v="2014-02-17T00:00:00"/>
    <x v="825"/>
    <n v="111.431666666666"/>
    <x v="2"/>
    <x v="2"/>
  </r>
  <r>
    <d v="2014-02-17T12:00:00"/>
    <x v="826"/>
    <n v="111.12583333333301"/>
    <x v="2"/>
    <x v="2"/>
  </r>
  <r>
    <d v="2014-02-18T00:00:00"/>
    <x v="827"/>
    <n v="111.320999999999"/>
    <x v="2"/>
    <x v="2"/>
  </r>
  <r>
    <d v="2014-02-18T12:00:00"/>
    <x v="828"/>
    <n v="111.66500000000001"/>
    <x v="2"/>
    <x v="2"/>
  </r>
  <r>
    <d v="2014-02-19T00:00:00"/>
    <x v="829"/>
    <n v="111.086249999999"/>
    <x v="2"/>
    <x v="2"/>
  </r>
  <r>
    <d v="2014-02-19T12:00:00"/>
    <x v="830"/>
    <n v="110.28916666666601"/>
    <x v="2"/>
    <x v="2"/>
  </r>
  <r>
    <d v="2014-02-20T00:00:00"/>
    <x v="831"/>
    <n v="111.447499999999"/>
    <x v="2"/>
    <x v="2"/>
  </r>
  <r>
    <d v="2014-02-20T12:00:00"/>
    <x v="832"/>
    <n v="111.65249999999899"/>
    <x v="2"/>
    <x v="2"/>
  </r>
  <r>
    <d v="2014-02-21T00:00:00"/>
    <x v="833"/>
    <n v="110.511666666666"/>
    <x v="2"/>
    <x v="2"/>
  </r>
  <r>
    <d v="2014-02-21T12:00:00"/>
    <x v="834"/>
    <n v="111.26"/>
    <x v="2"/>
    <x v="2"/>
  </r>
  <r>
    <d v="2014-02-22T00:00:00"/>
    <x v="835"/>
    <n v="108.296666666666"/>
    <x v="2"/>
    <x v="2"/>
  </r>
  <r>
    <d v="2014-02-22T12:00:00"/>
    <x v="836"/>
    <n v="110.400833333333"/>
    <x v="2"/>
    <x v="2"/>
  </r>
  <r>
    <d v="2014-02-23T00:00:00"/>
    <x v="837"/>
    <n v="109.86499999999999"/>
    <x v="2"/>
    <x v="2"/>
  </r>
  <r>
    <d v="2014-02-23T12:00:00"/>
    <x v="838"/>
    <n v="110.74250000000001"/>
    <x v="2"/>
    <x v="2"/>
  </r>
  <r>
    <d v="2014-02-24T00:00:00"/>
    <x v="839"/>
    <n v="110.730833333333"/>
    <x v="2"/>
    <x v="2"/>
  </r>
  <r>
    <d v="2014-02-24T12:00:00"/>
    <x v="840"/>
    <n v="108.71583333333299"/>
    <x v="2"/>
    <x v="2"/>
  </r>
  <r>
    <d v="2014-02-25T00:00:00"/>
    <x v="841"/>
    <n v="109.44750000000001"/>
    <x v="2"/>
    <x v="2"/>
  </r>
  <r>
    <d v="2014-02-25T12:00:00"/>
    <x v="842"/>
    <n v="111.644999999999"/>
    <x v="2"/>
    <x v="2"/>
  </r>
  <r>
    <d v="2014-02-26T00:00:00"/>
    <x v="843"/>
    <n v="111.01499999999901"/>
    <x v="2"/>
    <x v="2"/>
  </r>
  <r>
    <d v="2014-02-26T12:00:00"/>
    <x v="844"/>
    <n v="110.439166666666"/>
    <x v="2"/>
    <x v="2"/>
  </r>
  <r>
    <d v="2014-02-27T00:00:00"/>
    <x v="845"/>
    <n v="109.7925"/>
    <x v="2"/>
    <x v="2"/>
  </r>
  <r>
    <d v="2014-02-27T12:00:00"/>
    <x v="846"/>
    <n v="110.529166666666"/>
    <x v="2"/>
    <x v="2"/>
  </r>
  <r>
    <d v="2014-02-28T00:00:00"/>
    <x v="847"/>
    <n v="110.634166666666"/>
    <x v="2"/>
    <x v="2"/>
  </r>
  <r>
    <d v="2014-02-28T12:00:00"/>
    <x v="848"/>
    <n v="109.00416666666599"/>
    <x v="2"/>
    <x v="2"/>
  </r>
  <r>
    <d v="2014-03-01T00:00:00"/>
    <x v="849"/>
    <n v="110.425"/>
    <x v="3"/>
    <x v="2"/>
  </r>
  <r>
    <d v="2014-03-01T12:00:00"/>
    <x v="850"/>
    <n v="110.660833333333"/>
    <x v="3"/>
    <x v="2"/>
  </r>
  <r>
    <d v="2014-03-02T00:00:00"/>
    <x v="851"/>
    <n v="110.2175"/>
    <x v="3"/>
    <x v="2"/>
  </r>
  <r>
    <d v="2014-03-02T12:00:00"/>
    <x v="852"/>
    <n v="109.52249999999999"/>
    <x v="3"/>
    <x v="2"/>
  </r>
  <r>
    <d v="2014-03-03T00:00:00"/>
    <x v="853"/>
    <n v="111.56"/>
    <x v="3"/>
    <x v="2"/>
  </r>
  <r>
    <d v="2014-03-03T12:00:00"/>
    <x v="854"/>
    <n v="108.58"/>
    <x v="3"/>
    <x v="2"/>
  </r>
  <r>
    <d v="2014-03-04T00:00:00"/>
    <x v="855"/>
    <n v="110.815833333333"/>
    <x v="3"/>
    <x v="2"/>
  </r>
  <r>
    <d v="2014-03-04T12:00:00"/>
    <x v="856"/>
    <n v="110.408333333333"/>
    <x v="3"/>
    <x v="2"/>
  </r>
  <r>
    <d v="2014-03-05T00:00:00"/>
    <x v="857"/>
    <n v="111.223333333333"/>
    <x v="3"/>
    <x v="2"/>
  </r>
  <r>
    <d v="2014-03-05T12:00:00"/>
    <x v="858"/>
    <n v="109.50083333333301"/>
    <x v="3"/>
    <x v="2"/>
  </r>
  <r>
    <d v="2014-03-06T00:00:00"/>
    <x v="859"/>
    <n v="111.568888888888"/>
    <x v="3"/>
    <x v="2"/>
  </r>
  <r>
    <d v="2014-03-06T12:00:00"/>
    <x v="860"/>
    <n v="109.425"/>
    <x v="3"/>
    <x v="2"/>
  </r>
  <r>
    <d v="2014-03-07T00:00:00"/>
    <x v="861"/>
    <n v="110.59399999999999"/>
    <x v="3"/>
    <x v="2"/>
  </r>
  <r>
    <d v="2014-03-07T12:00:00"/>
    <x v="862"/>
    <n v="111.001666666666"/>
    <x v="3"/>
    <x v="2"/>
  </r>
  <r>
    <d v="2014-03-08T00:00:00"/>
    <x v="863"/>
    <n v="110.672222222222"/>
    <x v="3"/>
    <x v="2"/>
  </r>
  <r>
    <d v="2014-03-08T12:00:00"/>
    <x v="864"/>
    <n v="110.75083333333301"/>
    <x v="3"/>
    <x v="2"/>
  </r>
  <r>
    <d v="2014-03-09T00:00:00"/>
    <x v="865"/>
    <n v="109.534545454545"/>
    <x v="3"/>
    <x v="2"/>
  </r>
  <r>
    <d v="2014-03-09T12:00:00"/>
    <x v="866"/>
    <n v="111.82583333333299"/>
    <x v="3"/>
    <x v="2"/>
  </r>
  <r>
    <d v="2014-03-10T00:00:00"/>
    <x v="867"/>
    <n v="109.93749999999901"/>
    <x v="3"/>
    <x v="2"/>
  </r>
  <r>
    <d v="2014-03-10T12:00:00"/>
    <x v="868"/>
    <n v="110.033333333333"/>
    <x v="3"/>
    <x v="2"/>
  </r>
  <r>
    <d v="2014-03-11T00:00:00"/>
    <x v="869"/>
    <n v="110.322499999999"/>
    <x v="3"/>
    <x v="2"/>
  </r>
  <r>
    <d v="2014-03-11T12:00:00"/>
    <x v="870"/>
    <n v="112.010833333333"/>
    <x v="3"/>
    <x v="2"/>
  </r>
  <r>
    <d v="2014-03-12T00:00:00"/>
    <x v="871"/>
    <n v="111.680833333333"/>
    <x v="3"/>
    <x v="2"/>
  </r>
  <r>
    <d v="2014-03-12T12:00:00"/>
    <x v="872"/>
    <n v="110.705833333333"/>
    <x v="3"/>
    <x v="2"/>
  </r>
  <r>
    <d v="2014-03-13T00:00:00"/>
    <x v="873"/>
    <n v="109.649999999999"/>
    <x v="3"/>
    <x v="2"/>
  </r>
  <r>
    <d v="2014-03-13T12:00:00"/>
    <x v="874"/>
    <n v="110.38"/>
    <x v="3"/>
    <x v="2"/>
  </r>
  <r>
    <d v="2014-03-14T00:00:00"/>
    <x v="875"/>
    <n v="112.07250000000001"/>
    <x v="3"/>
    <x v="2"/>
  </r>
  <r>
    <d v="2014-03-14T12:00:00"/>
    <x v="876"/>
    <n v="110.425454545454"/>
    <x v="3"/>
    <x v="2"/>
  </r>
  <r>
    <d v="2014-03-15T00:00:00"/>
    <x v="877"/>
    <n v="107.849"/>
    <x v="3"/>
    <x v="2"/>
  </r>
  <r>
    <d v="2014-03-15T12:00:00"/>
    <x v="878"/>
    <n v="109.603333333333"/>
    <x v="3"/>
    <x v="2"/>
  </r>
  <r>
    <d v="2014-03-16T00:00:00"/>
    <x v="879"/>
    <n v="110.65714285714201"/>
    <x v="3"/>
    <x v="2"/>
  </r>
  <r>
    <d v="2014-03-16T12:00:00"/>
    <x v="880"/>
    <n v="110.18583333333299"/>
    <x v="3"/>
    <x v="2"/>
  </r>
  <r>
    <d v="2014-03-17T00:00:00"/>
    <x v="881"/>
    <n v="108.954999999999"/>
    <x v="3"/>
    <x v="2"/>
  </r>
  <r>
    <d v="2014-03-17T12:00:00"/>
    <x v="882"/>
    <n v="111.346666666666"/>
    <x v="3"/>
    <x v="2"/>
  </r>
  <r>
    <d v="2014-03-18T00:00:00"/>
    <x v="883"/>
    <n v="109.24166666666601"/>
    <x v="3"/>
    <x v="2"/>
  </r>
  <r>
    <d v="2014-03-18T12:00:00"/>
    <x v="884"/>
    <n v="110.784166666666"/>
    <x v="3"/>
    <x v="2"/>
  </r>
  <r>
    <d v="2014-03-19T00:00:00"/>
    <x v="885"/>
    <n v="110.38166666666601"/>
    <x v="3"/>
    <x v="2"/>
  </r>
  <r>
    <d v="2014-03-19T12:00:00"/>
    <x v="886"/>
    <n v="110.847499999999"/>
    <x v="3"/>
    <x v="2"/>
  </r>
  <r>
    <d v="2014-03-20T00:00:00"/>
    <x v="887"/>
    <n v="110.451666666666"/>
    <x v="3"/>
    <x v="2"/>
  </r>
  <r>
    <d v="2014-03-20T12:00:00"/>
    <x v="888"/>
    <n v="110.620833333333"/>
    <x v="3"/>
    <x v="2"/>
  </r>
  <r>
    <d v="2014-03-21T00:00:00"/>
    <x v="889"/>
    <n v="110.66181818181801"/>
    <x v="3"/>
    <x v="2"/>
  </r>
  <r>
    <d v="2014-03-21T12:00:00"/>
    <x v="890"/>
    <n v="109.99166666666601"/>
    <x v="3"/>
    <x v="2"/>
  </r>
  <r>
    <d v="2014-03-22T00:00:00"/>
    <x v="891"/>
    <n v="111.17444444444401"/>
    <x v="3"/>
    <x v="2"/>
  </r>
  <r>
    <d v="2014-03-22T12:00:00"/>
    <x v="892"/>
    <n v="111.35250000000001"/>
    <x v="3"/>
    <x v="2"/>
  </r>
  <r>
    <d v="2014-03-23T00:00:00"/>
    <x v="893"/>
    <n v="111.416249999999"/>
    <x v="3"/>
    <x v="2"/>
  </r>
  <r>
    <d v="2014-03-23T12:00:00"/>
    <x v="894"/>
    <n v="112.17400000000001"/>
    <x v="3"/>
    <x v="2"/>
  </r>
  <r>
    <d v="2014-03-24T00:00:00"/>
    <x v="895"/>
    <n v="109.81"/>
    <x v="3"/>
    <x v="2"/>
  </r>
  <r>
    <d v="2014-03-24T12:00:00"/>
    <x v="896"/>
    <n v="108.751818181818"/>
    <x v="3"/>
    <x v="2"/>
  </r>
  <r>
    <d v="2014-03-25T00:00:00"/>
    <x v="897"/>
    <n v="112.31874999999999"/>
    <x v="3"/>
    <x v="2"/>
  </r>
  <r>
    <d v="2014-03-25T12:00:00"/>
    <x v="898"/>
    <n v="110.475833333333"/>
    <x v="3"/>
    <x v="2"/>
  </r>
  <r>
    <d v="2014-03-26T00:00:00"/>
    <x v="899"/>
    <n v="110.97571428571401"/>
    <x v="3"/>
    <x v="2"/>
  </r>
  <r>
    <d v="2014-03-26T12:00:00"/>
    <x v="900"/>
    <n v="109.71583333333299"/>
    <x v="3"/>
    <x v="2"/>
  </r>
  <r>
    <d v="2014-03-27T00:00:00"/>
    <x v="901"/>
    <n v="111.19416666666601"/>
    <x v="3"/>
    <x v="2"/>
  </r>
  <r>
    <d v="2014-03-27T12:00:00"/>
    <x v="902"/>
    <n v="111.43833333333301"/>
    <x v="3"/>
    <x v="2"/>
  </r>
  <r>
    <d v="2014-03-28T00:00:00"/>
    <x v="903"/>
    <n v="111.075555555555"/>
    <x v="3"/>
    <x v="2"/>
  </r>
  <r>
    <d v="2014-03-28T12:00:00"/>
    <x v="904"/>
    <n v="111.92333333333301"/>
    <x v="3"/>
    <x v="2"/>
  </r>
  <r>
    <d v="2014-03-29T00:00:00"/>
    <x v="905"/>
    <n v="109.86"/>
    <x v="3"/>
    <x v="2"/>
  </r>
  <r>
    <d v="2014-03-29T12:00:00"/>
    <x v="906"/>
    <n v="111.73111111111101"/>
    <x v="3"/>
    <x v="2"/>
  </r>
  <r>
    <d v="2014-03-30T00:00:00"/>
    <x v="907"/>
    <n v="109.65"/>
    <x v="3"/>
    <x v="2"/>
  </r>
  <r>
    <d v="2014-03-30T12:00:00"/>
    <x v="908"/>
    <n v="109.64444444444401"/>
    <x v="3"/>
    <x v="2"/>
  </r>
  <r>
    <d v="2014-03-31T00:00:00"/>
    <x v="909"/>
    <n v="113.766666666666"/>
    <x v="3"/>
    <x v="2"/>
  </r>
  <r>
    <d v="2014-03-31T12:00:00"/>
    <x v="910"/>
    <n v="109.075"/>
    <x v="3"/>
    <x v="2"/>
  </r>
  <r>
    <d v="2014-04-01T00:00:00"/>
    <x v="911"/>
    <n v="94.158333333333303"/>
    <x v="4"/>
    <x v="2"/>
  </r>
  <r>
    <d v="2014-04-01T12:00:00"/>
    <x v="912"/>
    <n v="95.01"/>
    <x v="4"/>
    <x v="2"/>
  </r>
  <r>
    <d v="2014-04-02T00:00:00"/>
    <x v="913"/>
    <n v="97.0042857142857"/>
    <x v="4"/>
    <x v="2"/>
  </r>
  <r>
    <d v="2014-04-02T12:00:00"/>
    <x v="914"/>
    <n v="91.094999999999999"/>
    <x v="4"/>
    <x v="2"/>
  </r>
  <r>
    <d v="2014-04-03T00:00:00"/>
    <x v="915"/>
    <n v="93.653333333333293"/>
    <x v="4"/>
    <x v="2"/>
  </r>
  <r>
    <d v="2014-04-03T12:00:00"/>
    <x v="916"/>
    <n v="93.149999999999906"/>
    <x v="4"/>
    <x v="2"/>
  </r>
  <r>
    <d v="2014-04-04T00:00:00"/>
    <x v="917"/>
    <n v="91.319166666666604"/>
    <x v="4"/>
    <x v="2"/>
  </r>
  <r>
    <d v="2014-04-04T12:00:00"/>
    <x v="918"/>
    <n v="92.242499999999893"/>
    <x v="4"/>
    <x v="2"/>
  </r>
  <r>
    <d v="2014-04-05T00:00:00"/>
    <x v="919"/>
    <n v="94.639999999999901"/>
    <x v="4"/>
    <x v="2"/>
  </r>
  <r>
    <d v="2014-04-05T12:00:00"/>
    <x v="920"/>
    <n v="93.194166666666604"/>
    <x v="4"/>
    <x v="2"/>
  </r>
  <r>
    <d v="2014-04-06T00:00:00"/>
    <x v="921"/>
    <n v="93.35"/>
    <x v="4"/>
    <x v="2"/>
  </r>
  <r>
    <d v="2014-04-06T12:00:00"/>
    <x v="922"/>
    <n v="90.462500000000006"/>
    <x v="4"/>
    <x v="2"/>
  </r>
  <r>
    <d v="2014-04-07T00:00:00"/>
    <x v="923"/>
    <n v="98.07"/>
    <x v="4"/>
    <x v="2"/>
  </r>
  <r>
    <d v="2014-04-07T12:00:00"/>
    <x v="924"/>
    <n v="92.285833333333301"/>
    <x v="4"/>
    <x v="2"/>
  </r>
  <r>
    <d v="2014-04-08T00:00:00"/>
    <x v="925"/>
    <n v="95.527499999999904"/>
    <x v="4"/>
    <x v="2"/>
  </r>
  <r>
    <d v="2014-04-08T12:00:00"/>
    <x v="926"/>
    <n v="94.653333333333293"/>
    <x v="4"/>
    <x v="2"/>
  </r>
  <r>
    <d v="2014-04-09T00:00:00"/>
    <x v="927"/>
    <n v="90.486666666666594"/>
    <x v="4"/>
    <x v="2"/>
  </r>
  <r>
    <d v="2014-04-09T12:00:00"/>
    <x v="928"/>
    <n v="93.8391666666666"/>
    <x v="4"/>
    <x v="2"/>
  </r>
  <r>
    <d v="2014-04-10T00:00:00"/>
    <x v="929"/>
    <n v="94.469166666666595"/>
    <x v="4"/>
    <x v="2"/>
  </r>
  <r>
    <d v="2014-04-10T12:00:00"/>
    <x v="930"/>
    <n v="93.632499999999993"/>
    <x v="4"/>
    <x v="2"/>
  </r>
  <r>
    <d v="2014-04-11T00:00:00"/>
    <x v="931"/>
    <n v="95.8958333333333"/>
    <x v="4"/>
    <x v="2"/>
  </r>
  <r>
    <d v="2014-04-11T12:00:00"/>
    <x v="932"/>
    <n v="91.8391666666666"/>
    <x v="4"/>
    <x v="2"/>
  </r>
  <r>
    <d v="2014-04-12T00:00:00"/>
    <x v="933"/>
    <n v="93.137499999999903"/>
    <x v="4"/>
    <x v="2"/>
  </r>
  <r>
    <d v="2014-04-12T12:00:00"/>
    <x v="934"/>
    <n v="94.092500000000001"/>
    <x v="4"/>
    <x v="2"/>
  </r>
  <r>
    <d v="2014-04-13T00:00:00"/>
    <x v="935"/>
    <n v="92.850833333333298"/>
    <x v="4"/>
    <x v="2"/>
  </r>
  <r>
    <d v="2014-04-13T12:00:00"/>
    <x v="936"/>
    <n v="95.744166666666601"/>
    <x v="4"/>
    <x v="2"/>
  </r>
  <r>
    <d v="2014-04-14T00:00:00"/>
    <x v="937"/>
    <n v="92.740833333333299"/>
    <x v="4"/>
    <x v="2"/>
  </r>
  <r>
    <d v="2014-04-14T12:00:00"/>
    <x v="938"/>
    <n v="90.087500000000006"/>
    <x v="4"/>
    <x v="2"/>
  </r>
  <r>
    <d v="2014-04-15T00:00:00"/>
    <x v="939"/>
    <n v="92.152499999999904"/>
    <x v="4"/>
    <x v="2"/>
  </r>
  <r>
    <d v="2014-04-15T12:00:00"/>
    <x v="940"/>
    <n v="95.6875"/>
    <x v="4"/>
    <x v="2"/>
  </r>
  <r>
    <d v="2014-04-16T00:00:00"/>
    <x v="941"/>
    <n v="91.192499999999995"/>
    <x v="4"/>
    <x v="2"/>
  </r>
  <r>
    <d v="2014-04-16T12:00:00"/>
    <x v="942"/>
    <n v="93.9166666666666"/>
    <x v="4"/>
    <x v="2"/>
  </r>
  <r>
    <d v="2014-04-17T00:00:00"/>
    <x v="943"/>
    <n v="90.254166666666606"/>
    <x v="4"/>
    <x v="2"/>
  </r>
  <r>
    <d v="2014-04-17T12:00:00"/>
    <x v="944"/>
    <n v="93.100833333333298"/>
    <x v="4"/>
    <x v="2"/>
  </r>
  <r>
    <d v="2014-04-18T00:00:00"/>
    <x v="945"/>
    <n v="96.163333333333298"/>
    <x v="4"/>
    <x v="2"/>
  </r>
  <r>
    <d v="2014-04-18T12:00:00"/>
    <x v="946"/>
    <n v="92.972499999999997"/>
    <x v="4"/>
    <x v="2"/>
  </r>
  <r>
    <d v="2014-04-19T00:00:00"/>
    <x v="947"/>
    <n v="88.909999999999897"/>
    <x v="4"/>
    <x v="2"/>
  </r>
  <r>
    <d v="2014-04-19T12:00:00"/>
    <x v="948"/>
    <n v="93.142499999999899"/>
    <x v="4"/>
    <x v="2"/>
  </r>
  <r>
    <d v="2014-04-20T00:00:00"/>
    <x v="949"/>
    <n v="93.240833333333299"/>
    <x v="4"/>
    <x v="2"/>
  </r>
  <r>
    <d v="2014-04-20T12:00:00"/>
    <x v="950"/>
    <n v="91.870833333333294"/>
    <x v="4"/>
    <x v="2"/>
  </r>
  <r>
    <d v="2014-04-21T00:00:00"/>
    <x v="951"/>
    <n v="92.873333333333306"/>
    <x v="4"/>
    <x v="2"/>
  </r>
  <r>
    <d v="2014-04-21T12:00:00"/>
    <x v="952"/>
    <n v="88.707499999999996"/>
    <x v="4"/>
    <x v="2"/>
  </r>
  <r>
    <d v="2014-04-22T00:00:00"/>
    <x v="953"/>
    <n v="92.928333333333299"/>
    <x v="4"/>
    <x v="2"/>
  </r>
  <r>
    <d v="2014-04-22T12:00:00"/>
    <x v="954"/>
    <n v="94.216666666666598"/>
    <x v="4"/>
    <x v="2"/>
  </r>
  <r>
    <d v="2014-04-23T00:00:00"/>
    <x v="955"/>
    <n v="90.968333333333305"/>
    <x v="4"/>
    <x v="2"/>
  </r>
  <r>
    <d v="2014-04-23T12:00:00"/>
    <x v="956"/>
    <n v="93.7708333333333"/>
    <x v="4"/>
    <x v="2"/>
  </r>
  <r>
    <d v="2014-04-24T00:00:00"/>
    <x v="957"/>
    <n v="97.500833333333304"/>
    <x v="4"/>
    <x v="2"/>
  </r>
  <r>
    <d v="2014-04-24T12:00:00"/>
    <x v="958"/>
    <n v="95.994166666666601"/>
    <x v="4"/>
    <x v="2"/>
  </r>
  <r>
    <d v="2014-04-25T00:00:00"/>
    <x v="959"/>
    <n v="92.954166666666595"/>
    <x v="4"/>
    <x v="2"/>
  </r>
  <r>
    <d v="2014-04-25T12:00:00"/>
    <x v="960"/>
    <n v="93.922499999999999"/>
    <x v="4"/>
    <x v="2"/>
  </r>
  <r>
    <d v="2014-04-26T00:00:00"/>
    <x v="961"/>
    <n v="94.066666666666606"/>
    <x v="4"/>
    <x v="2"/>
  </r>
  <r>
    <d v="2014-04-26T12:00:00"/>
    <x v="962"/>
    <n v="91.638333333333307"/>
    <x v="4"/>
    <x v="2"/>
  </r>
  <r>
    <d v="2014-04-27T00:00:00"/>
    <x v="963"/>
    <n v="92.293333333333294"/>
    <x v="4"/>
    <x v="2"/>
  </r>
  <r>
    <d v="2014-04-27T12:00:00"/>
    <x v="964"/>
    <n v="90.272499999999994"/>
    <x v="4"/>
    <x v="2"/>
  </r>
  <r>
    <d v="2014-04-28T00:00:00"/>
    <x v="965"/>
    <n v="96.438333333333304"/>
    <x v="4"/>
    <x v="2"/>
  </r>
  <r>
    <d v="2014-04-28T12:00:00"/>
    <x v="966"/>
    <n v="93.667500000000004"/>
    <x v="4"/>
    <x v="2"/>
  </r>
  <r>
    <d v="2014-04-29T00:00:00"/>
    <x v="967"/>
    <n v="90.662222222222198"/>
    <x v="4"/>
    <x v="2"/>
  </r>
  <r>
    <d v="2014-04-29T12:00:00"/>
    <x v="968"/>
    <n v="93.676666666666605"/>
    <x v="4"/>
    <x v="2"/>
  </r>
  <r>
    <d v="2014-04-30T00:00:00"/>
    <x v="969"/>
    <n v="89.397142857142796"/>
    <x v="4"/>
    <x v="2"/>
  </r>
  <r>
    <d v="2014-04-30T12:00:00"/>
    <x v="970"/>
    <n v="93.325833333333307"/>
    <x v="4"/>
    <x v="2"/>
  </r>
  <r>
    <d v="2014-05-01T00:00:00"/>
    <x v="971"/>
    <n v="95.897499999999994"/>
    <x v="5"/>
    <x v="2"/>
  </r>
  <r>
    <d v="2014-05-01T12:00:00"/>
    <x v="972"/>
    <n v="91.956363636363605"/>
    <x v="5"/>
    <x v="2"/>
  </r>
  <r>
    <d v="2014-05-02T00:00:00"/>
    <x v="973"/>
    <n v="92.462857142857104"/>
    <x v="5"/>
    <x v="2"/>
  </r>
  <r>
    <d v="2014-05-02T12:00:00"/>
    <x v="974"/>
    <n v="95.384999999999906"/>
    <x v="5"/>
    <x v="2"/>
  </r>
  <r>
    <d v="2014-05-03T00:00:00"/>
    <x v="975"/>
    <n v="90.847499999999997"/>
    <x v="5"/>
    <x v="2"/>
  </r>
  <r>
    <d v="2014-05-03T12:00:00"/>
    <x v="976"/>
    <n v="93.663333333333298"/>
    <x v="5"/>
    <x v="2"/>
  </r>
  <r>
    <d v="2014-05-04T00:00:00"/>
    <x v="977"/>
    <n v="90.486666666666594"/>
    <x v="5"/>
    <x v="2"/>
  </r>
  <r>
    <d v="2014-05-04T12:00:00"/>
    <x v="978"/>
    <n v="97.206363636363605"/>
    <x v="5"/>
    <x v="2"/>
  </r>
  <r>
    <d v="2014-05-05T00:00:00"/>
    <x v="979"/>
    <n v="95.418333333333294"/>
    <x v="5"/>
    <x v="2"/>
  </r>
  <r>
    <d v="2014-05-05T12:00:00"/>
    <x v="980"/>
    <n v="96.343333333333305"/>
    <x v="5"/>
    <x v="2"/>
  </r>
  <r>
    <d v="2014-05-06T00:00:00"/>
    <x v="981"/>
    <n v="91.496666666666599"/>
    <x v="5"/>
    <x v="2"/>
  </r>
  <r>
    <d v="2014-05-06T12:00:00"/>
    <x v="982"/>
    <n v="93.445833333333297"/>
    <x v="5"/>
    <x v="2"/>
  </r>
  <r>
    <d v="2014-05-07T00:00:00"/>
    <x v="983"/>
    <n v="98.274999999999906"/>
    <x v="5"/>
    <x v="2"/>
  </r>
  <r>
    <d v="2014-05-07T12:00:00"/>
    <x v="984"/>
    <n v="94.355999999999995"/>
    <x v="5"/>
    <x v="2"/>
  </r>
  <r>
    <d v="2014-05-08T00:00:00"/>
    <x v="985"/>
    <n v="93.0085714285714"/>
    <x v="5"/>
    <x v="2"/>
  </r>
  <r>
    <d v="2014-05-08T12:00:00"/>
    <x v="986"/>
    <n v="94.266666666666595"/>
    <x v="5"/>
    <x v="2"/>
  </r>
  <r>
    <d v="2014-05-09T00:00:00"/>
    <x v="987"/>
    <n v="94.058333333333294"/>
    <x v="5"/>
    <x v="2"/>
  </r>
  <r>
    <d v="2014-05-09T12:00:00"/>
    <x v="988"/>
    <n v="94.706666666666607"/>
    <x v="5"/>
    <x v="2"/>
  </r>
  <r>
    <d v="2014-05-10T00:00:00"/>
    <x v="989"/>
    <n v="92.304999999999893"/>
    <x v="5"/>
    <x v="2"/>
  </r>
  <r>
    <d v="2014-05-10T12:00:00"/>
    <x v="990"/>
    <n v="91.306666666666601"/>
    <x v="5"/>
    <x v="2"/>
  </r>
  <r>
    <d v="2014-05-11T00:00:00"/>
    <x v="991"/>
    <n v="90.8958333333333"/>
    <x v="5"/>
    <x v="2"/>
  </r>
  <r>
    <d v="2014-05-11T12:00:00"/>
    <x v="992"/>
    <n v="92.348333333333301"/>
    <x v="5"/>
    <x v="2"/>
  </r>
  <r>
    <d v="2014-05-12T00:00:00"/>
    <x v="993"/>
    <n v="95.63"/>
    <x v="5"/>
    <x v="2"/>
  </r>
  <r>
    <d v="2014-05-12T12:00:00"/>
    <x v="994"/>
    <n v="93.398181818181797"/>
    <x v="5"/>
    <x v="2"/>
  </r>
  <r>
    <d v="2014-05-13T00:00:00"/>
    <x v="995"/>
    <n v="96.203749999999999"/>
    <x v="5"/>
    <x v="2"/>
  </r>
  <r>
    <d v="2014-05-13T12:00:00"/>
    <x v="996"/>
    <n v="94.444166666666604"/>
    <x v="5"/>
    <x v="2"/>
  </r>
  <r>
    <d v="2014-05-14T00:00:00"/>
    <x v="997"/>
    <n v="92.017499999999998"/>
    <x v="5"/>
    <x v="2"/>
  </r>
  <r>
    <d v="2014-05-14T12:00:00"/>
    <x v="998"/>
    <n v="95.212499999999906"/>
    <x v="5"/>
    <x v="2"/>
  </r>
  <r>
    <d v="2014-05-15T00:00:00"/>
    <x v="999"/>
    <n v="95.262222222222206"/>
    <x v="5"/>
    <x v="2"/>
  </r>
  <r>
    <d v="2014-05-15T12:00:00"/>
    <x v="1000"/>
    <n v="92.738333333333301"/>
    <x v="5"/>
    <x v="2"/>
  </r>
  <r>
    <d v="2014-05-16T00:00:00"/>
    <x v="1001"/>
    <n v="96.783749999999998"/>
    <x v="5"/>
    <x v="2"/>
  </r>
  <r>
    <d v="2014-05-16T12:00:00"/>
    <x v="1002"/>
    <n v="94.048333333333304"/>
    <x v="5"/>
    <x v="2"/>
  </r>
  <r>
    <d v="2014-05-17T00:00:00"/>
    <x v="1003"/>
    <n v="91.727272727272705"/>
    <x v="5"/>
    <x v="2"/>
  </r>
  <r>
    <d v="2014-05-17T12:00:00"/>
    <x v="1004"/>
    <n v="92.79"/>
    <x v="5"/>
    <x v="2"/>
  </r>
  <r>
    <d v="2014-05-18T00:00:00"/>
    <x v="1005"/>
    <n v="91.99"/>
    <x v="5"/>
    <x v="2"/>
  </r>
  <r>
    <d v="2014-05-18T12:00:00"/>
    <x v="1006"/>
    <n v="90.05"/>
    <x v="5"/>
    <x v="2"/>
  </r>
  <r>
    <d v="2014-05-19T00:00:00"/>
    <x v="1007"/>
    <n v="93.491666666666603"/>
    <x v="5"/>
    <x v="2"/>
  </r>
  <r>
    <d v="2014-05-19T12:00:00"/>
    <x v="1008"/>
    <n v="90.999166666666596"/>
    <x v="5"/>
    <x v="2"/>
  </r>
  <r>
    <d v="2014-05-20T00:00:00"/>
    <x v="1009"/>
    <n v="93.266666666666595"/>
    <x v="5"/>
    <x v="2"/>
  </r>
  <r>
    <d v="2014-05-20T12:00:00"/>
    <x v="1010"/>
    <n v="91.999166666666596"/>
    <x v="5"/>
    <x v="2"/>
  </r>
  <r>
    <d v="2014-05-21T00:00:00"/>
    <x v="1011"/>
    <n v="90.307500000000005"/>
    <x v="5"/>
    <x v="2"/>
  </r>
  <r>
    <d v="2014-05-21T12:00:00"/>
    <x v="1012"/>
    <n v="91.424166666666594"/>
    <x v="5"/>
    <x v="2"/>
  </r>
  <r>
    <d v="2014-05-22T00:00:00"/>
    <x v="1013"/>
    <n v="92.987499999999997"/>
    <x v="5"/>
    <x v="2"/>
  </r>
  <r>
    <d v="2014-05-22T12:00:00"/>
    <x v="1014"/>
    <n v="96.709166666666604"/>
    <x v="5"/>
    <x v="2"/>
  </r>
  <r>
    <d v="2014-05-23T00:00:00"/>
    <x v="1015"/>
    <n v="94.152500000000003"/>
    <x v="5"/>
    <x v="2"/>
  </r>
  <r>
    <d v="2014-05-23T12:00:00"/>
    <x v="1016"/>
    <n v="94.873333333333306"/>
    <x v="5"/>
    <x v="2"/>
  </r>
  <r>
    <d v="2014-05-24T00:00:00"/>
    <x v="1017"/>
    <n v="95.133333333333297"/>
    <x v="5"/>
    <x v="2"/>
  </r>
  <r>
    <d v="2014-05-24T12:00:00"/>
    <x v="1018"/>
    <n v="93.0208333333333"/>
    <x v="5"/>
    <x v="2"/>
  </r>
  <r>
    <d v="2014-05-25T00:00:00"/>
    <x v="1019"/>
    <n v="96.294285714285706"/>
    <x v="5"/>
    <x v="2"/>
  </r>
  <r>
    <d v="2014-05-25T12:00:00"/>
    <x v="1020"/>
    <n v="94.922499999999999"/>
    <x v="5"/>
    <x v="2"/>
  </r>
  <r>
    <d v="2014-05-26T00:00:00"/>
    <x v="1021"/>
    <n v="92.642499999999998"/>
    <x v="5"/>
    <x v="2"/>
  </r>
  <r>
    <d v="2014-05-26T12:00:00"/>
    <x v="1022"/>
    <n v="93.298333333333304"/>
    <x v="5"/>
    <x v="2"/>
  </r>
  <r>
    <d v="2014-05-27T00:00:00"/>
    <x v="1023"/>
    <n v="90.047499999999999"/>
    <x v="5"/>
    <x v="2"/>
  </r>
  <r>
    <d v="2014-05-27T12:00:00"/>
    <x v="1024"/>
    <n v="93.348333333333301"/>
    <x v="5"/>
    <x v="2"/>
  </r>
  <r>
    <d v="2014-05-28T00:00:00"/>
    <x v="1025"/>
    <n v="91.872500000000002"/>
    <x v="5"/>
    <x v="2"/>
  </r>
  <r>
    <d v="2014-05-28T12:00:00"/>
    <x v="1026"/>
    <n v="89.765833333333305"/>
    <x v="5"/>
    <x v="2"/>
  </r>
  <r>
    <d v="2014-05-29T00:00:00"/>
    <x v="1027"/>
    <n v="93.4583333333333"/>
    <x v="5"/>
    <x v="2"/>
  </r>
  <r>
    <d v="2014-05-29T12:00:00"/>
    <x v="1028"/>
    <n v="91.805833333333297"/>
    <x v="5"/>
    <x v="2"/>
  </r>
  <r>
    <d v="2014-05-30T00:00:00"/>
    <x v="1029"/>
    <n v="94.952222222222204"/>
    <x v="5"/>
    <x v="2"/>
  </r>
  <r>
    <d v="2014-05-30T12:00:00"/>
    <x v="1030"/>
    <n v="95.894166666666607"/>
    <x v="5"/>
    <x v="2"/>
  </r>
  <r>
    <d v="2014-05-31T00:00:00"/>
    <x v="1031"/>
    <n v="90.924999999999997"/>
    <x v="5"/>
    <x v="2"/>
  </r>
  <r>
    <d v="2014-05-31T12:00:00"/>
    <x v="1032"/>
    <n v="91.3272727272727"/>
    <x v="5"/>
    <x v="2"/>
  </r>
  <r>
    <d v="2014-06-01T00:00:00"/>
    <x v="1033"/>
    <n v="89.527999999999906"/>
    <x v="6"/>
    <x v="2"/>
  </r>
  <r>
    <d v="2014-06-01T12:00:00"/>
    <x v="1034"/>
    <n v="95.992499999999893"/>
    <x v="6"/>
    <x v="2"/>
  </r>
  <r>
    <d v="2014-06-02T00:00:00"/>
    <x v="1035"/>
    <n v="95.757499999999993"/>
    <x v="6"/>
    <x v="2"/>
  </r>
  <r>
    <d v="2014-06-02T12:00:00"/>
    <x v="1036"/>
    <n v="88.090833333333293"/>
    <x v="6"/>
    <x v="2"/>
  </r>
  <r>
    <d v="2014-06-03T00:00:00"/>
    <x v="1037"/>
    <n v="91.118888888888804"/>
    <x v="6"/>
    <x v="2"/>
  </r>
  <r>
    <d v="2014-06-03T12:00:00"/>
    <x v="1038"/>
    <n v="88.774166666666602"/>
    <x v="6"/>
    <x v="2"/>
  </r>
  <r>
    <d v="2014-06-04T00:00:00"/>
    <x v="1039"/>
    <n v="91.893333333333302"/>
    <x v="6"/>
    <x v="2"/>
  </r>
  <r>
    <d v="2014-06-04T12:00:00"/>
    <x v="1040"/>
    <n v="91.952500000000001"/>
    <x v="6"/>
    <x v="2"/>
  </r>
  <r>
    <d v="2014-06-05T00:00:00"/>
    <x v="1041"/>
    <n v="94.504999999999995"/>
    <x v="6"/>
    <x v="2"/>
  </r>
  <r>
    <d v="2014-06-05T12:00:00"/>
    <x v="1042"/>
    <n v="91.514999999999901"/>
    <x v="6"/>
    <x v="2"/>
  </r>
  <r>
    <d v="2014-06-06T00:00:00"/>
    <x v="1043"/>
    <n v="92.745000000000005"/>
    <x v="6"/>
    <x v="2"/>
  </r>
  <r>
    <d v="2014-06-06T12:00:00"/>
    <x v="1044"/>
    <n v="89.092499999999902"/>
    <x v="6"/>
    <x v="2"/>
  </r>
  <r>
    <d v="2014-06-07T00:00:00"/>
    <x v="1045"/>
    <n v="98.242499999999893"/>
    <x v="6"/>
    <x v="2"/>
  </r>
  <r>
    <d v="2014-06-07T12:00:00"/>
    <x v="1046"/>
    <n v="93.010833333333295"/>
    <x v="6"/>
    <x v="2"/>
  </r>
  <r>
    <d v="2014-06-08T00:00:00"/>
    <x v="1047"/>
    <n v="92.356666666666598"/>
    <x v="6"/>
    <x v="2"/>
  </r>
  <r>
    <d v="2014-06-08T12:00:00"/>
    <x v="1048"/>
    <n v="93.078333333333305"/>
    <x v="6"/>
    <x v="2"/>
  </r>
  <r>
    <d v="2014-06-09T00:00:00"/>
    <x v="1049"/>
    <n v="92.907499999999899"/>
    <x v="6"/>
    <x v="2"/>
  </r>
  <r>
    <d v="2014-06-09T12:00:00"/>
    <x v="1050"/>
    <n v="92.074999999999903"/>
    <x v="6"/>
    <x v="2"/>
  </r>
  <r>
    <d v="2014-06-10T00:00:00"/>
    <x v="1051"/>
    <n v="90.574166666666599"/>
    <x v="6"/>
    <x v="2"/>
  </r>
  <r>
    <d v="2014-06-10T12:00:00"/>
    <x v="1052"/>
    <n v="91.566666666666606"/>
    <x v="6"/>
    <x v="2"/>
  </r>
  <r>
    <d v="2014-06-11T00:00:00"/>
    <x v="1053"/>
    <n v="90.649999999999906"/>
    <x v="6"/>
    <x v="2"/>
  </r>
  <r>
    <d v="2014-06-11T12:00:00"/>
    <x v="1054"/>
    <n v="93.179999999999893"/>
    <x v="6"/>
    <x v="2"/>
  </r>
  <r>
    <d v="2014-06-12T00:00:00"/>
    <x v="1055"/>
    <n v="92.728999999999999"/>
    <x v="6"/>
    <x v="2"/>
  </r>
  <r>
    <d v="2014-06-12T12:00:00"/>
    <x v="1056"/>
    <n v="91.346666666666593"/>
    <x v="6"/>
    <x v="2"/>
  </r>
  <r>
    <d v="2014-06-13T00:00:00"/>
    <x v="1057"/>
    <n v="97.366666666666603"/>
    <x v="6"/>
    <x v="2"/>
  </r>
  <r>
    <d v="2014-06-13T12:00:00"/>
    <x v="1058"/>
    <n v="90.375833333333304"/>
    <x v="6"/>
    <x v="2"/>
  </r>
  <r>
    <d v="2014-06-14T00:00:00"/>
    <x v="1059"/>
    <n v="87.474999999999994"/>
    <x v="6"/>
    <x v="2"/>
  </r>
  <r>
    <d v="2014-06-14T12:00:00"/>
    <x v="1060"/>
    <n v="94.589999999999904"/>
    <x v="6"/>
    <x v="2"/>
  </r>
  <r>
    <d v="2014-06-15T00:00:00"/>
    <x v="1061"/>
    <n v="92.352500000000006"/>
    <x v="6"/>
    <x v="2"/>
  </r>
  <r>
    <d v="2014-06-15T12:00:00"/>
    <x v="1062"/>
    <n v="93.919166666666598"/>
    <x v="6"/>
    <x v="2"/>
  </r>
  <r>
    <d v="2014-06-16T00:00:00"/>
    <x v="1063"/>
    <n v="92.703333333333305"/>
    <x v="6"/>
    <x v="2"/>
  </r>
  <r>
    <d v="2014-06-16T12:00:00"/>
    <x v="1064"/>
    <n v="89.927499999999995"/>
    <x v="6"/>
    <x v="2"/>
  </r>
  <r>
    <d v="2014-06-17T00:00:00"/>
    <x v="1065"/>
    <n v="92.654999999999902"/>
    <x v="6"/>
    <x v="2"/>
  </r>
  <r>
    <d v="2014-06-17T12:00:00"/>
    <x v="1066"/>
    <n v="93.805833333333297"/>
    <x v="6"/>
    <x v="2"/>
  </r>
  <r>
    <d v="2014-06-18T00:00:00"/>
    <x v="1067"/>
    <n v="91.402500000000003"/>
    <x v="6"/>
    <x v="2"/>
  </r>
  <r>
    <d v="2014-06-18T12:00:00"/>
    <x v="1068"/>
    <n v="92.496666666666599"/>
    <x v="6"/>
    <x v="2"/>
  </r>
  <r>
    <d v="2014-06-19T00:00:00"/>
    <x v="1069"/>
    <n v="90.926666666666605"/>
    <x v="6"/>
    <x v="2"/>
  </r>
  <r>
    <d v="2014-06-19T12:00:00"/>
    <x v="1070"/>
    <n v="95.913333333333298"/>
    <x v="6"/>
    <x v="2"/>
  </r>
  <r>
    <d v="2014-06-20T00:00:00"/>
    <x v="1071"/>
    <n v="92.822500000000005"/>
    <x v="6"/>
    <x v="2"/>
  </r>
  <r>
    <d v="2014-06-20T12:00:00"/>
    <x v="1072"/>
    <n v="93.805833333333297"/>
    <x v="6"/>
    <x v="2"/>
  </r>
  <r>
    <d v="2014-06-21T00:00:00"/>
    <x v="1073"/>
    <n v="96.0555555555555"/>
    <x v="6"/>
    <x v="2"/>
  </r>
  <r>
    <d v="2014-06-21T12:00:00"/>
    <x v="1074"/>
    <n v="91.576666666666597"/>
    <x v="6"/>
    <x v="2"/>
  </r>
  <r>
    <d v="2014-06-22T00:00:00"/>
    <x v="1075"/>
    <n v="90.302499999999995"/>
    <x v="6"/>
    <x v="2"/>
  </r>
  <r>
    <d v="2014-06-22T12:00:00"/>
    <x v="1076"/>
    <n v="93.009166666666601"/>
    <x v="6"/>
    <x v="2"/>
  </r>
  <r>
    <d v="2014-06-23T00:00:00"/>
    <x v="1077"/>
    <n v="95.102000000000004"/>
    <x v="6"/>
    <x v="2"/>
  </r>
  <r>
    <d v="2014-06-23T12:00:00"/>
    <x v="1078"/>
    <n v="93.831666666666607"/>
    <x v="6"/>
    <x v="2"/>
  </r>
  <r>
    <d v="2014-06-24T00:00:00"/>
    <x v="1079"/>
    <n v="92.270909090909001"/>
    <x v="6"/>
    <x v="2"/>
  </r>
  <r>
    <d v="2014-06-24T12:00:00"/>
    <x v="1080"/>
    <n v="95.849166666666605"/>
    <x v="6"/>
    <x v="2"/>
  </r>
  <r>
    <d v="2014-06-25T00:00:00"/>
    <x v="1081"/>
    <n v="92.894999999999897"/>
    <x v="6"/>
    <x v="2"/>
  </r>
  <r>
    <d v="2014-06-25T12:00:00"/>
    <x v="1082"/>
    <n v="97.459166666666604"/>
    <x v="6"/>
    <x v="2"/>
  </r>
  <r>
    <d v="2014-06-26T00:00:00"/>
    <x v="1083"/>
    <n v="90.898333333333298"/>
    <x v="6"/>
    <x v="2"/>
  </r>
  <r>
    <d v="2014-06-26T12:00:00"/>
    <x v="1084"/>
    <n v="92.4224999999999"/>
    <x v="6"/>
    <x v="2"/>
  </r>
  <r>
    <d v="2014-06-27T00:00:00"/>
    <x v="1085"/>
    <n v="96.047499999999999"/>
    <x v="6"/>
    <x v="2"/>
  </r>
  <r>
    <d v="2014-06-27T12:00:00"/>
    <x v="1086"/>
    <n v="92.858333333333306"/>
    <x v="6"/>
    <x v="2"/>
  </r>
  <r>
    <d v="2014-06-28T00:00:00"/>
    <x v="1087"/>
    <n v="96.7766666666666"/>
    <x v="6"/>
    <x v="2"/>
  </r>
  <r>
    <d v="2014-06-28T12:00:00"/>
    <x v="1088"/>
    <n v="93.782499999999999"/>
    <x v="6"/>
    <x v="2"/>
  </r>
  <r>
    <d v="2014-06-29T00:00:00"/>
    <x v="1089"/>
    <n v="91.845833333333303"/>
    <x v="6"/>
    <x v="2"/>
  </r>
  <r>
    <d v="2014-06-29T12:00:00"/>
    <x v="1090"/>
    <n v="94.476666666666603"/>
    <x v="6"/>
    <x v="2"/>
  </r>
  <r>
    <d v="2014-06-30T00:00:00"/>
    <x v="1091"/>
    <n v="95.429999999999893"/>
    <x v="6"/>
    <x v="2"/>
  </r>
  <r>
    <d v="2014-06-30T12:00:00"/>
    <x v="1092"/>
    <n v="92.961666666666602"/>
    <x v="6"/>
    <x v="2"/>
  </r>
  <r>
    <d v="2014-07-01T00:00:00"/>
    <x v="1093"/>
    <n v="94.661249999999995"/>
    <x v="7"/>
    <x v="2"/>
  </r>
  <r>
    <d v="2014-07-01T12:00:00"/>
    <x v="1094"/>
    <n v="91.629166666666606"/>
    <x v="7"/>
    <x v="2"/>
  </r>
  <r>
    <d v="2014-07-02T00:00:00"/>
    <x v="1095"/>
    <n v="93.872500000000002"/>
    <x v="7"/>
    <x v="2"/>
  </r>
  <r>
    <d v="2014-07-02T12:00:00"/>
    <x v="1096"/>
    <n v="94.749166666666596"/>
    <x v="7"/>
    <x v="2"/>
  </r>
  <r>
    <d v="2014-07-03T00:00:00"/>
    <x v="1097"/>
    <n v="94.245000000000005"/>
    <x v="7"/>
    <x v="2"/>
  </r>
  <r>
    <d v="2014-07-03T12:00:00"/>
    <x v="1098"/>
    <n v="90.465000000000003"/>
    <x v="7"/>
    <x v="2"/>
  </r>
  <r>
    <d v="2014-07-04T00:00:00"/>
    <x v="1099"/>
    <n v="94.051666666666605"/>
    <x v="7"/>
    <x v="2"/>
  </r>
  <r>
    <d v="2014-07-04T12:00:00"/>
    <x v="1100"/>
    <n v="94.584166666666604"/>
    <x v="7"/>
    <x v="2"/>
  </r>
  <r>
    <d v="2014-07-05T00:00:00"/>
    <x v="1101"/>
    <n v="90.363333333333301"/>
    <x v="7"/>
    <x v="2"/>
  </r>
  <r>
    <d v="2014-07-05T12:00:00"/>
    <x v="1102"/>
    <n v="94.014166666666597"/>
    <x v="7"/>
    <x v="2"/>
  </r>
  <r>
    <d v="2014-07-06T00:00:00"/>
    <x v="1103"/>
    <n v="91.417500000000004"/>
    <x v="7"/>
    <x v="2"/>
  </r>
  <r>
    <d v="2014-07-06T12:00:00"/>
    <x v="1104"/>
    <n v="94.453333333333305"/>
    <x v="7"/>
    <x v="2"/>
  </r>
  <r>
    <d v="2014-07-07T00:00:00"/>
    <x v="1105"/>
    <n v="94.170833333333306"/>
    <x v="7"/>
    <x v="2"/>
  </r>
  <r>
    <d v="2014-07-07T12:00:00"/>
    <x v="1106"/>
    <n v="93.12"/>
    <x v="7"/>
    <x v="2"/>
  </r>
  <r>
    <d v="2014-07-08T00:00:00"/>
    <x v="1107"/>
    <n v="96.348333333333301"/>
    <x v="7"/>
    <x v="2"/>
  </r>
  <r>
    <d v="2014-07-08T12:00:00"/>
    <x v="1108"/>
    <n v="92.232500000000002"/>
    <x v="7"/>
    <x v="2"/>
  </r>
  <r>
    <d v="2014-07-09T00:00:00"/>
    <x v="1109"/>
    <n v="95.015833333333305"/>
    <x v="7"/>
    <x v="2"/>
  </r>
  <r>
    <d v="2014-07-09T12:00:00"/>
    <x v="1110"/>
    <n v="93.649166666666602"/>
    <x v="7"/>
    <x v="2"/>
  </r>
  <r>
    <d v="2014-07-10T00:00:00"/>
    <x v="1111"/>
    <n v="93.278333333333293"/>
    <x v="7"/>
    <x v="2"/>
  </r>
  <r>
    <d v="2014-07-10T12:00:00"/>
    <x v="1112"/>
    <n v="92.955833333333302"/>
    <x v="7"/>
    <x v="2"/>
  </r>
  <r>
    <d v="2014-07-11T00:00:00"/>
    <x v="1113"/>
    <n v="90.924166666666594"/>
    <x v="7"/>
    <x v="2"/>
  </r>
  <r>
    <d v="2014-07-11T12:00:00"/>
    <x v="1114"/>
    <n v="92.703333333333305"/>
    <x v="7"/>
    <x v="2"/>
  </r>
  <r>
    <d v="2014-07-12T00:00:00"/>
    <x v="1115"/>
    <n v="93.4016666666666"/>
    <x v="7"/>
    <x v="2"/>
  </r>
  <r>
    <d v="2014-07-12T12:00:00"/>
    <x v="1116"/>
    <n v="90.633333333333297"/>
    <x v="7"/>
    <x v="2"/>
  </r>
  <r>
    <d v="2014-07-13T00:00:00"/>
    <x v="1117"/>
    <n v="92.266666666666595"/>
    <x v="7"/>
    <x v="2"/>
  </r>
  <r>
    <d v="2014-07-13T12:00:00"/>
    <x v="1118"/>
    <n v="91.115833333333299"/>
    <x v="7"/>
    <x v="2"/>
  </r>
  <r>
    <d v="2014-07-14T00:00:00"/>
    <x v="1119"/>
    <n v="92.415833333333296"/>
    <x v="7"/>
    <x v="2"/>
  </r>
  <r>
    <d v="2014-07-14T12:00:00"/>
    <x v="1120"/>
    <n v="94.924166666666594"/>
    <x v="7"/>
    <x v="2"/>
  </r>
  <r>
    <d v="2014-07-15T00:00:00"/>
    <x v="1121"/>
    <n v="86.441666666666606"/>
    <x v="7"/>
    <x v="2"/>
  </r>
  <r>
    <d v="2014-07-15T12:00:00"/>
    <x v="1122"/>
    <n v="93.585833333333298"/>
    <x v="7"/>
    <x v="2"/>
  </r>
  <r>
    <d v="2014-07-16T00:00:00"/>
    <x v="1123"/>
    <n v="91.088333333333296"/>
    <x v="7"/>
    <x v="2"/>
  </r>
  <r>
    <d v="2014-07-16T12:00:00"/>
    <x v="1124"/>
    <n v="89.025833333333296"/>
    <x v="7"/>
    <x v="2"/>
  </r>
  <r>
    <d v="2014-07-17T00:00:00"/>
    <x v="1125"/>
    <n v="92.524166666666602"/>
    <x v="7"/>
    <x v="2"/>
  </r>
  <r>
    <d v="2014-07-17T12:00:00"/>
    <x v="1126"/>
    <n v="90.219166666666595"/>
    <x v="7"/>
    <x v="2"/>
  </r>
  <r>
    <d v="2014-07-18T00:00:00"/>
    <x v="1127"/>
    <n v="93.884166666666601"/>
    <x v="7"/>
    <x v="2"/>
  </r>
  <r>
    <d v="2014-07-18T12:00:00"/>
    <x v="1128"/>
    <n v="93.745833333333294"/>
    <x v="7"/>
    <x v="2"/>
  </r>
  <r>
    <d v="2014-07-19T00:00:00"/>
    <x v="1129"/>
    <n v="95.747499999999903"/>
    <x v="7"/>
    <x v="2"/>
  </r>
  <r>
    <d v="2014-07-19T12:00:00"/>
    <x v="1130"/>
    <n v="90.974166666666605"/>
    <x v="7"/>
    <x v="2"/>
  </r>
  <r>
    <d v="2014-07-20T00:00:00"/>
    <x v="1131"/>
    <n v="94.1666666666666"/>
    <x v="7"/>
    <x v="2"/>
  </r>
  <r>
    <d v="2014-07-20T12:00:00"/>
    <x v="1132"/>
    <n v="96.384166666666601"/>
    <x v="7"/>
    <x v="2"/>
  </r>
  <r>
    <d v="2014-07-21T00:00:00"/>
    <x v="1133"/>
    <n v="94.815833333333302"/>
    <x v="7"/>
    <x v="2"/>
  </r>
  <r>
    <d v="2014-07-21T12:00:00"/>
    <x v="1134"/>
    <n v="95.547499999999999"/>
    <x v="7"/>
    <x v="2"/>
  </r>
  <r>
    <d v="2014-07-22T00:00:00"/>
    <x v="1135"/>
    <n v="90.974999999999895"/>
    <x v="7"/>
    <x v="2"/>
  </r>
  <r>
    <d v="2014-07-22T12:00:00"/>
    <x v="1136"/>
    <n v="92.144166666666607"/>
    <x v="7"/>
    <x v="2"/>
  </r>
  <r>
    <d v="2014-07-23T00:00:00"/>
    <x v="1137"/>
    <n v="91.504444444444403"/>
    <x v="7"/>
    <x v="2"/>
  </r>
  <r>
    <d v="2014-07-23T12:00:00"/>
    <x v="1138"/>
    <n v="94.920833333333306"/>
    <x v="7"/>
    <x v="2"/>
  </r>
  <r>
    <d v="2014-07-24T00:00:00"/>
    <x v="1139"/>
    <n v="95.2141666666666"/>
    <x v="7"/>
    <x v="2"/>
  </r>
  <r>
    <d v="2014-07-24T12:00:00"/>
    <x v="1140"/>
    <n v="94.086666666666602"/>
    <x v="7"/>
    <x v="2"/>
  </r>
  <r>
    <d v="2014-07-25T00:00:00"/>
    <x v="1141"/>
    <n v="92.909999999999897"/>
    <x v="7"/>
    <x v="2"/>
  </r>
  <r>
    <d v="2014-07-25T12:00:00"/>
    <x v="1142"/>
    <n v="92.474166666666605"/>
    <x v="7"/>
    <x v="2"/>
  </r>
  <r>
    <d v="2014-07-26T00:00:00"/>
    <x v="1143"/>
    <n v="89.757499999999993"/>
    <x v="7"/>
    <x v="2"/>
  </r>
  <r>
    <d v="2014-07-26T12:00:00"/>
    <x v="1144"/>
    <n v="93.077499999999901"/>
    <x v="7"/>
    <x v="2"/>
  </r>
  <r>
    <d v="2014-07-27T00:00:00"/>
    <x v="1145"/>
    <n v="90.888333333333307"/>
    <x v="7"/>
    <x v="2"/>
  </r>
  <r>
    <d v="2014-07-27T12:00:00"/>
    <x v="1146"/>
    <n v="93.18"/>
    <x v="7"/>
    <x v="2"/>
  </r>
  <r>
    <d v="2014-07-28T00:00:00"/>
    <x v="1147"/>
    <n v="92.563333333333304"/>
    <x v="7"/>
    <x v="2"/>
  </r>
  <r>
    <d v="2014-07-28T12:00:00"/>
    <x v="1148"/>
    <n v="94.260833333333295"/>
    <x v="7"/>
    <x v="2"/>
  </r>
  <r>
    <d v="2014-07-29T00:00:00"/>
    <x v="1149"/>
    <n v="88.240833333333299"/>
    <x v="7"/>
    <x v="2"/>
  </r>
  <r>
    <d v="2014-07-29T12:00:00"/>
    <x v="1150"/>
    <n v="92.031666666666595"/>
    <x v="7"/>
    <x v="2"/>
  </r>
  <r>
    <d v="2014-07-30T00:00:00"/>
    <x v="1151"/>
    <n v="92.867500000000007"/>
    <x v="7"/>
    <x v="2"/>
  </r>
  <r>
    <d v="2014-07-30T12:00:00"/>
    <x v="1152"/>
    <n v="91.5416666666666"/>
    <x v="7"/>
    <x v="2"/>
  </r>
  <r>
    <d v="2014-07-31T00:00:00"/>
    <x v="1153"/>
    <n v="94.8541666666666"/>
    <x v="7"/>
    <x v="2"/>
  </r>
  <r>
    <d v="2014-07-31T12:00:00"/>
    <x v="1154"/>
    <n v="90.887500000000003"/>
    <x v="7"/>
    <x v="2"/>
  </r>
  <r>
    <d v="2014-08-01T00:00:00"/>
    <x v="1155"/>
    <n v="92.579166666666595"/>
    <x v="8"/>
    <x v="2"/>
  </r>
  <r>
    <d v="2014-08-01T12:00:00"/>
    <x v="1156"/>
    <n v="95.422499999999999"/>
    <x v="8"/>
    <x v="2"/>
  </r>
  <r>
    <d v="2014-08-02T00:00:00"/>
    <x v="1157"/>
    <n v="94.640833333333305"/>
    <x v="8"/>
    <x v="2"/>
  </r>
  <r>
    <d v="2014-08-02T12:00:00"/>
    <x v="1158"/>
    <n v="94.069166666666604"/>
    <x v="8"/>
    <x v="2"/>
  </r>
  <r>
    <d v="2014-08-03T00:00:00"/>
    <x v="1159"/>
    <n v="91.788333333333298"/>
    <x v="8"/>
    <x v="2"/>
  </r>
  <r>
    <d v="2014-08-03T12:00:00"/>
    <x v="1160"/>
    <n v="88.107500000000002"/>
    <x v="8"/>
    <x v="2"/>
  </r>
  <r>
    <d v="2014-08-04T00:00:00"/>
    <x v="1161"/>
    <n v="92.053333333333299"/>
    <x v="8"/>
    <x v="2"/>
  </r>
  <r>
    <d v="2014-08-04T12:00:00"/>
    <x v="1162"/>
    <n v="94.427499999999995"/>
    <x v="8"/>
    <x v="2"/>
  </r>
  <r>
    <d v="2014-08-05T00:00:00"/>
    <x v="1163"/>
    <n v="94.785833333333301"/>
    <x v="8"/>
    <x v="2"/>
  </r>
  <r>
    <d v="2014-08-05T12:00:00"/>
    <x v="1164"/>
    <n v="92.864999999999995"/>
    <x v="8"/>
    <x v="2"/>
  </r>
  <r>
    <d v="2014-08-06T00:00:00"/>
    <x v="1165"/>
    <n v="91.605833333333294"/>
    <x v="8"/>
    <x v="2"/>
  </r>
  <r>
    <d v="2014-08-06T12:00:00"/>
    <x v="1166"/>
    <n v="94.448333333333295"/>
    <x v="8"/>
    <x v="2"/>
  </r>
  <r>
    <d v="2014-08-07T00:00:00"/>
    <x v="1167"/>
    <n v="89.094999999999899"/>
    <x v="8"/>
    <x v="2"/>
  </r>
  <r>
    <d v="2014-08-07T12:00:00"/>
    <x v="1168"/>
    <n v="95.37"/>
    <x v="8"/>
    <x v="2"/>
  </r>
  <r>
    <d v="2014-08-08T00:00:00"/>
    <x v="1169"/>
    <n v="92.759166666666601"/>
    <x v="8"/>
    <x v="2"/>
  </r>
  <r>
    <d v="2014-08-08T12:00:00"/>
    <x v="1170"/>
    <n v="96.861666666666594"/>
    <x v="8"/>
    <x v="2"/>
  </r>
  <r>
    <d v="2014-08-09T00:00:00"/>
    <x v="1171"/>
    <n v="92.893333333333302"/>
    <x v="8"/>
    <x v="2"/>
  </r>
  <r>
    <d v="2014-08-09T12:00:00"/>
    <x v="1172"/>
    <n v="91.62"/>
    <x v="8"/>
    <x v="2"/>
  </r>
  <r>
    <d v="2014-08-10T00:00:00"/>
    <x v="1173"/>
    <n v="95.988333333333301"/>
    <x v="8"/>
    <x v="2"/>
  </r>
  <r>
    <d v="2014-08-10T12:00:00"/>
    <x v="1174"/>
    <n v="94.588333333333296"/>
    <x v="8"/>
    <x v="2"/>
  </r>
  <r>
    <d v="2014-08-11T00:00:00"/>
    <x v="1175"/>
    <n v="94.031666666666595"/>
    <x v="8"/>
    <x v="2"/>
  </r>
  <r>
    <d v="2014-08-11T12:00:00"/>
    <x v="1176"/>
    <n v="93.4166666666666"/>
    <x v="8"/>
    <x v="2"/>
  </r>
  <r>
    <d v="2014-08-12T00:00:00"/>
    <x v="1177"/>
    <n v="91.315833333333302"/>
    <x v="8"/>
    <x v="2"/>
  </r>
  <r>
    <d v="2014-08-12T12:00:00"/>
    <x v="1178"/>
    <n v="93.227500000000006"/>
    <x v="8"/>
    <x v="2"/>
  </r>
  <r>
    <d v="2014-08-13T00:00:00"/>
    <x v="1179"/>
    <n v="95.254999999999995"/>
    <x v="8"/>
    <x v="2"/>
  </r>
  <r>
    <d v="2014-08-13T12:00:00"/>
    <x v="1180"/>
    <n v="95.577500000000001"/>
    <x v="8"/>
    <x v="2"/>
  </r>
  <r>
    <d v="2014-08-14T00:00:00"/>
    <x v="1181"/>
    <n v="92.415000000000006"/>
    <x v="8"/>
    <x v="2"/>
  </r>
  <r>
    <d v="2014-08-14T12:00:00"/>
    <x v="1182"/>
    <n v="95.493333333333297"/>
    <x v="8"/>
    <x v="2"/>
  </r>
  <r>
    <d v="2014-08-15T00:00:00"/>
    <x v="1183"/>
    <n v="94.879166666666606"/>
    <x v="8"/>
    <x v="2"/>
  </r>
  <r>
    <d v="2014-08-15T12:00:00"/>
    <x v="1184"/>
    <n v="91.33"/>
    <x v="8"/>
    <x v="2"/>
  </r>
  <r>
    <d v="2014-08-16T00:00:00"/>
    <x v="1185"/>
    <n v="92.034999999999997"/>
    <x v="8"/>
    <x v="2"/>
  </r>
  <r>
    <d v="2014-08-16T12:00:00"/>
    <x v="1186"/>
    <n v="93.301666666666605"/>
    <x v="8"/>
    <x v="2"/>
  </r>
  <r>
    <d v="2014-08-17T00:00:00"/>
    <x v="1187"/>
    <n v="92.251666666666594"/>
    <x v="8"/>
    <x v="2"/>
  </r>
  <r>
    <d v="2014-08-17T12:00:00"/>
    <x v="1188"/>
    <n v="93.829166666666595"/>
    <x v="8"/>
    <x v="2"/>
  </r>
  <r>
    <d v="2014-08-18T00:00:00"/>
    <x v="1189"/>
    <n v="96.950833333333307"/>
    <x v="8"/>
    <x v="2"/>
  </r>
  <r>
    <d v="2014-08-18T12:00:00"/>
    <x v="1190"/>
    <n v="89.111666666666594"/>
    <x v="8"/>
    <x v="2"/>
  </r>
  <r>
    <d v="2014-08-19T00:00:00"/>
    <x v="1191"/>
    <n v="93.700833333333307"/>
    <x v="8"/>
    <x v="2"/>
  </r>
  <r>
    <d v="2014-08-19T12:00:00"/>
    <x v="1192"/>
    <n v="91.821666666666601"/>
    <x v="8"/>
    <x v="2"/>
  </r>
  <r>
    <d v="2014-08-20T00:00:00"/>
    <x v="1193"/>
    <n v="91.176666666666605"/>
    <x v="8"/>
    <x v="2"/>
  </r>
  <r>
    <d v="2014-08-20T12:00:00"/>
    <x v="1194"/>
    <n v="93.967499999999902"/>
    <x v="8"/>
    <x v="2"/>
  </r>
  <r>
    <d v="2014-08-21T00:00:00"/>
    <x v="1195"/>
    <n v="96.016666666666694"/>
    <x v="8"/>
    <x v="2"/>
  </r>
  <r>
    <d v="2014-08-21T12:00:00"/>
    <x v="1196"/>
    <n v="93.3"/>
    <x v="8"/>
    <x v="2"/>
  </r>
  <r>
    <d v="2014-08-22T00:00:00"/>
    <x v="1197"/>
    <n v="93.487272727272696"/>
    <x v="8"/>
    <x v="2"/>
  </r>
  <r>
    <d v="2014-08-22T12:00:00"/>
    <x v="1198"/>
    <n v="92.534166666666593"/>
    <x v="8"/>
    <x v="2"/>
  </r>
  <r>
    <d v="2014-08-23T00:00:00"/>
    <x v="1199"/>
    <n v="90.468333333333305"/>
    <x v="8"/>
    <x v="2"/>
  </r>
  <r>
    <d v="2014-08-23T12:00:00"/>
    <x v="1200"/>
    <n v="94.832499999999996"/>
    <x v="8"/>
    <x v="2"/>
  </r>
  <r>
    <d v="2014-08-24T00:00:00"/>
    <x v="1201"/>
    <n v="95.144999999999996"/>
    <x v="8"/>
    <x v="2"/>
  </r>
  <r>
    <d v="2014-08-24T12:00:00"/>
    <x v="1202"/>
    <n v="93.267499999999998"/>
    <x v="8"/>
    <x v="2"/>
  </r>
  <r>
    <d v="2014-08-25T00:00:00"/>
    <x v="1203"/>
    <n v="94.013333333333307"/>
    <x v="8"/>
    <x v="2"/>
  </r>
  <r>
    <d v="2014-08-25T12:00:00"/>
    <x v="1204"/>
    <n v="95.63"/>
    <x v="8"/>
    <x v="2"/>
  </r>
  <r>
    <d v="2014-08-26T00:00:00"/>
    <x v="1205"/>
    <n v="92.195833333333297"/>
    <x v="8"/>
    <x v="2"/>
  </r>
  <r>
    <d v="2014-08-26T12:00:00"/>
    <x v="1206"/>
    <n v="91.516666666666595"/>
    <x v="8"/>
    <x v="2"/>
  </r>
  <r>
    <d v="2014-08-27T00:00:00"/>
    <x v="1207"/>
    <n v="94.718333333333305"/>
    <x v="8"/>
    <x v="2"/>
  </r>
  <r>
    <d v="2014-08-27T12:00:00"/>
    <x v="1208"/>
    <n v="93.7083333333333"/>
    <x v="8"/>
    <x v="2"/>
  </r>
  <r>
    <d v="2014-08-28T00:00:00"/>
    <x v="1209"/>
    <n v="88.927499999999995"/>
    <x v="8"/>
    <x v="2"/>
  </r>
  <r>
    <d v="2014-08-28T12:00:00"/>
    <x v="1210"/>
    <n v="92.028333333333293"/>
    <x v="8"/>
    <x v="2"/>
  </r>
  <r>
    <d v="2014-08-29T00:00:00"/>
    <x v="1211"/>
    <n v="93.161666666666605"/>
    <x v="8"/>
    <x v="2"/>
  </r>
  <r>
    <d v="2014-08-29T12:00:00"/>
    <x v="1212"/>
    <n v="94.2766666666666"/>
    <x v="8"/>
    <x v="2"/>
  </r>
  <r>
    <d v="2014-08-30T00:00:00"/>
    <x v="1213"/>
    <n v="89.2083333333333"/>
    <x v="8"/>
    <x v="2"/>
  </r>
  <r>
    <d v="2014-08-30T12:00:00"/>
    <x v="1214"/>
    <n v="94.743333333333297"/>
    <x v="8"/>
    <x v="2"/>
  </r>
  <r>
    <d v="2014-08-31T00:00:00"/>
    <x v="1215"/>
    <n v="89.875833333333304"/>
    <x v="8"/>
    <x v="2"/>
  </r>
  <r>
    <d v="2014-08-31T12:00:00"/>
    <x v="1216"/>
    <n v="90.906666666666595"/>
    <x v="8"/>
    <x v="2"/>
  </r>
  <r>
    <d v="2014-09-01T00:00:00"/>
    <x v="1217"/>
    <n v="94.0058333333333"/>
    <x v="9"/>
    <x v="2"/>
  </r>
  <r>
    <d v="2014-09-01T12:00:00"/>
    <x v="1218"/>
    <n v="92.414166666666603"/>
    <x v="9"/>
    <x v="2"/>
  </r>
  <r>
    <d v="2014-09-02T00:00:00"/>
    <x v="1219"/>
    <n v="92.831666666666607"/>
    <x v="9"/>
    <x v="2"/>
  </r>
  <r>
    <d v="2014-09-02T12:00:00"/>
    <x v="1220"/>
    <n v="92.375"/>
    <x v="9"/>
    <x v="2"/>
  </r>
  <r>
    <d v="2014-09-03T00:00:00"/>
    <x v="1221"/>
    <n v="89.369166666666601"/>
    <x v="9"/>
    <x v="2"/>
  </r>
  <r>
    <d v="2014-09-03T12:00:00"/>
    <x v="1222"/>
    <n v="93.370833333333294"/>
    <x v="9"/>
    <x v="2"/>
  </r>
  <r>
    <d v="2014-09-04T00:00:00"/>
    <x v="1223"/>
    <n v="91.319166666666604"/>
    <x v="9"/>
    <x v="2"/>
  </r>
  <r>
    <d v="2014-09-04T12:00:00"/>
    <x v="1224"/>
    <n v="91.633333333333297"/>
    <x v="9"/>
    <x v="2"/>
  </r>
  <r>
    <d v="2014-09-05T00:00:00"/>
    <x v="1225"/>
    <n v="93.654166666666598"/>
    <x v="9"/>
    <x v="2"/>
  </r>
  <r>
    <d v="2014-09-05T12:00:00"/>
    <x v="1226"/>
    <n v="93.094999999999899"/>
    <x v="9"/>
    <x v="2"/>
  </r>
  <r>
    <d v="2014-09-06T00:00:00"/>
    <x v="1227"/>
    <n v="93.775000000000006"/>
    <x v="9"/>
    <x v="2"/>
  </r>
  <r>
    <d v="2014-09-06T12:00:00"/>
    <x v="1228"/>
    <n v="88.952500000000001"/>
    <x v="9"/>
    <x v="2"/>
  </r>
  <r>
    <d v="2014-09-07T00:00:00"/>
    <x v="1229"/>
    <n v="92.994166666666601"/>
    <x v="9"/>
    <x v="2"/>
  </r>
  <r>
    <d v="2014-09-07T12:00:00"/>
    <x v="1230"/>
    <n v="97.970833333333303"/>
    <x v="9"/>
    <x v="2"/>
  </r>
  <r>
    <d v="2014-09-08T00:00:00"/>
    <x v="1231"/>
    <n v="92.363333333333301"/>
    <x v="9"/>
    <x v="2"/>
  </r>
  <r>
    <d v="2014-09-08T12:00:00"/>
    <x v="1232"/>
    <n v="93.679166666666603"/>
    <x v="9"/>
    <x v="2"/>
  </r>
  <r>
    <d v="2014-09-09T00:00:00"/>
    <x v="1233"/>
    <n v="92.120833333333294"/>
    <x v="9"/>
    <x v="2"/>
  </r>
  <r>
    <d v="2014-09-09T12:00:00"/>
    <x v="1234"/>
    <n v="95.302499999999995"/>
    <x v="9"/>
    <x v="2"/>
  </r>
  <r>
    <d v="2014-09-10T00:00:00"/>
    <x v="1235"/>
    <n v="90.0416666666666"/>
    <x v="9"/>
    <x v="2"/>
  </r>
  <r>
    <d v="2014-09-10T12:00:00"/>
    <x v="1236"/>
    <n v="92.947499999999906"/>
    <x v="9"/>
    <x v="2"/>
  </r>
  <r>
    <d v="2014-09-11T00:00:00"/>
    <x v="1237"/>
    <n v="94.227500000000006"/>
    <x v="9"/>
    <x v="2"/>
  </r>
  <r>
    <d v="2014-09-11T12:00:00"/>
    <x v="1238"/>
    <n v="94.241666666666603"/>
    <x v="9"/>
    <x v="2"/>
  </r>
  <r>
    <d v="2014-09-12T00:00:00"/>
    <x v="1239"/>
    <n v="91.0266666666666"/>
    <x v="9"/>
    <x v="2"/>
  </r>
  <r>
    <d v="2014-09-12T12:00:00"/>
    <x v="1240"/>
    <n v="92.328333333333305"/>
    <x v="9"/>
    <x v="2"/>
  </r>
  <r>
    <d v="2014-09-13T00:00:00"/>
    <x v="1241"/>
    <n v="97.080833333333302"/>
    <x v="9"/>
    <x v="2"/>
  </r>
  <r>
    <d v="2014-09-13T12:00:00"/>
    <x v="1242"/>
    <n v="93.259999999999906"/>
    <x v="9"/>
    <x v="2"/>
  </r>
  <r>
    <d v="2014-09-14T00:00:00"/>
    <x v="1243"/>
    <n v="92.435833333333306"/>
    <x v="9"/>
    <x v="2"/>
  </r>
  <r>
    <d v="2014-09-14T12:00:00"/>
    <x v="1244"/>
    <n v="91.976666666666603"/>
    <x v="9"/>
    <x v="2"/>
  </r>
  <r>
    <d v="2014-09-15T00:00:00"/>
    <x v="1245"/>
    <n v="92.086666666666602"/>
    <x v="9"/>
    <x v="2"/>
  </r>
  <r>
    <d v="2014-09-15T12:00:00"/>
    <x v="1246"/>
    <n v="92.968333333333305"/>
    <x v="9"/>
    <x v="2"/>
  </r>
  <r>
    <d v="2014-09-16T00:00:00"/>
    <x v="1247"/>
    <n v="96.536666666666605"/>
    <x v="9"/>
    <x v="2"/>
  </r>
  <r>
    <d v="2014-09-16T12:00:00"/>
    <x v="1248"/>
    <n v="94.171666666666596"/>
    <x v="9"/>
    <x v="2"/>
  </r>
  <r>
    <d v="2014-09-17T00:00:00"/>
    <x v="1249"/>
    <n v="94.457499999999996"/>
    <x v="9"/>
    <x v="2"/>
  </r>
  <r>
    <d v="2014-09-17T12:00:00"/>
    <x v="1250"/>
    <n v="93.327499999999901"/>
    <x v="9"/>
    <x v="2"/>
  </r>
  <r>
    <d v="2014-09-18T00:00:00"/>
    <x v="1251"/>
    <n v="96.022499999999994"/>
    <x v="9"/>
    <x v="2"/>
  </r>
  <r>
    <d v="2014-09-18T12:00:00"/>
    <x v="1252"/>
    <n v="94.177499999999995"/>
    <x v="9"/>
    <x v="2"/>
  </r>
  <r>
    <d v="2014-09-19T00:00:00"/>
    <x v="1253"/>
    <n v="93.3125"/>
    <x v="9"/>
    <x v="2"/>
  </r>
  <r>
    <d v="2014-09-19T12:00:00"/>
    <x v="1254"/>
    <n v="92.627499999999998"/>
    <x v="9"/>
    <x v="2"/>
  </r>
  <r>
    <d v="2014-09-20T00:00:00"/>
    <x v="1255"/>
    <n v="93.024166666666602"/>
    <x v="9"/>
    <x v="2"/>
  </r>
  <r>
    <d v="2014-09-20T12:00:00"/>
    <x v="1256"/>
    <n v="92.092500000000001"/>
    <x v="9"/>
    <x v="2"/>
  </r>
  <r>
    <d v="2014-09-21T00:00:00"/>
    <x v="1257"/>
    <n v="92.263333333333307"/>
    <x v="9"/>
    <x v="2"/>
  </r>
  <r>
    <d v="2014-09-21T12:00:00"/>
    <x v="1258"/>
    <n v="93.793333333333294"/>
    <x v="9"/>
    <x v="2"/>
  </r>
  <r>
    <d v="2014-09-22T00:00:00"/>
    <x v="1259"/>
    <n v="92.381999999999906"/>
    <x v="9"/>
    <x v="2"/>
  </r>
  <r>
    <d v="2014-09-22T12:00:00"/>
    <x v="1260"/>
    <n v="92.907499999999999"/>
    <x v="9"/>
    <x v="2"/>
  </r>
  <r>
    <d v="2014-09-23T00:00:00"/>
    <x v="1261"/>
    <n v="93.206249999999997"/>
    <x v="9"/>
    <x v="2"/>
  </r>
  <r>
    <d v="2014-09-23T12:00:00"/>
    <x v="1262"/>
    <n v="97.012499999999903"/>
    <x v="9"/>
    <x v="2"/>
  </r>
  <r>
    <d v="2014-09-24T00:00:00"/>
    <x v="1263"/>
    <n v="89.178333333333299"/>
    <x v="9"/>
    <x v="2"/>
  </r>
  <r>
    <d v="2014-09-24T12:00:00"/>
    <x v="1264"/>
    <n v="90.419166666666598"/>
    <x v="9"/>
    <x v="2"/>
  </r>
  <r>
    <d v="2014-09-25T00:00:00"/>
    <x v="1265"/>
    <n v="95.5891666666666"/>
    <x v="9"/>
    <x v="2"/>
  </r>
  <r>
    <d v="2014-09-25T12:00:00"/>
    <x v="1266"/>
    <n v="97.796666666666596"/>
    <x v="9"/>
    <x v="2"/>
  </r>
  <r>
    <d v="2014-09-26T00:00:00"/>
    <x v="1267"/>
    <n v="93.211666666666602"/>
    <x v="9"/>
    <x v="2"/>
  </r>
  <r>
    <d v="2014-09-26T12:00:00"/>
    <x v="1268"/>
    <n v="92.63"/>
    <x v="9"/>
    <x v="2"/>
  </r>
  <r>
    <d v="2014-09-27T00:00:00"/>
    <x v="1269"/>
    <n v="93.126666666666594"/>
    <x v="9"/>
    <x v="2"/>
  </r>
  <r>
    <d v="2014-09-27T12:00:00"/>
    <x v="1270"/>
    <n v="94.182499999999905"/>
    <x v="9"/>
    <x v="2"/>
  </r>
  <r>
    <d v="2014-09-28T00:00:00"/>
    <x v="1271"/>
    <n v="92.816666666666606"/>
    <x v="9"/>
    <x v="2"/>
  </r>
  <r>
    <d v="2014-09-28T12:00:00"/>
    <x v="1272"/>
    <n v="89.649166666666602"/>
    <x v="9"/>
    <x v="2"/>
  </r>
  <r>
    <d v="2014-09-29T00:00:00"/>
    <x v="1273"/>
    <n v="89.694999999999993"/>
    <x v="9"/>
    <x v="2"/>
  </r>
  <r>
    <d v="2014-09-29T12:00:00"/>
    <x v="1274"/>
    <n v="90.165000000000006"/>
    <x v="9"/>
    <x v="2"/>
  </r>
  <r>
    <d v="2014-09-30T00:00:00"/>
    <x v="1275"/>
    <n v="92.224999999999994"/>
    <x v="9"/>
    <x v="2"/>
  </r>
  <r>
    <d v="2014-09-30T12:00:00"/>
    <x v="1276"/>
    <n v="91.504999999999995"/>
    <x v="9"/>
    <x v="2"/>
  </r>
  <r>
    <d v="2014-10-01T00:00:00"/>
    <x v="1277"/>
    <n v="95.185833333333306"/>
    <x v="10"/>
    <x v="2"/>
  </r>
  <r>
    <d v="2014-10-01T12:00:00"/>
    <x v="1278"/>
    <n v="92.634166666666601"/>
    <x v="10"/>
    <x v="2"/>
  </r>
  <r>
    <d v="2014-10-02T00:00:00"/>
    <x v="1279"/>
    <n v="91.8541666666666"/>
    <x v="10"/>
    <x v="2"/>
  </r>
  <r>
    <d v="2014-10-02T12:00:00"/>
    <x v="1280"/>
    <n v="88.734166666666596"/>
    <x v="10"/>
    <x v="2"/>
  </r>
  <r>
    <d v="2014-10-03T00:00:00"/>
    <x v="1281"/>
    <n v="97.854285714285695"/>
    <x v="10"/>
    <x v="2"/>
  </r>
  <r>
    <d v="2014-10-03T12:00:00"/>
    <x v="1282"/>
    <n v="90.266666666666595"/>
    <x v="10"/>
    <x v="2"/>
  </r>
  <r>
    <d v="2014-10-04T00:00:00"/>
    <x v="1283"/>
    <n v="93.316666666666606"/>
    <x v="10"/>
    <x v="2"/>
  </r>
  <r>
    <d v="2014-10-04T12:00:00"/>
    <x v="1284"/>
    <n v="91.059166666666599"/>
    <x v="10"/>
    <x v="2"/>
  </r>
  <r>
    <d v="2014-10-05T00:00:00"/>
    <x v="1285"/>
    <n v="96.3808333333333"/>
    <x v="10"/>
    <x v="2"/>
  </r>
  <r>
    <d v="2014-10-05T12:00:00"/>
    <x v="1286"/>
    <n v="94.445833333333297"/>
    <x v="10"/>
    <x v="2"/>
  </r>
  <r>
    <d v="2014-10-06T00:00:00"/>
    <x v="1287"/>
    <n v="89.991666666666603"/>
    <x v="10"/>
    <x v="2"/>
  </r>
  <r>
    <d v="2014-10-06T12:00:00"/>
    <x v="1288"/>
    <n v="93.043333333333294"/>
    <x v="10"/>
    <x v="2"/>
  </r>
  <r>
    <d v="2014-10-07T00:00:00"/>
    <x v="1289"/>
    <n v="92.8"/>
    <x v="10"/>
    <x v="2"/>
  </r>
  <r>
    <d v="2014-10-07T12:00:00"/>
    <x v="1290"/>
    <n v="92.62"/>
    <x v="10"/>
    <x v="2"/>
  </r>
  <r>
    <d v="2014-10-08T00:00:00"/>
    <x v="1291"/>
    <n v="89.626666666666594"/>
    <x v="10"/>
    <x v="2"/>
  </r>
  <r>
    <d v="2014-10-08T12:00:00"/>
    <x v="1292"/>
    <n v="96.4433333333333"/>
    <x v="10"/>
    <x v="2"/>
  </r>
  <r>
    <d v="2014-10-09T00:00:00"/>
    <x v="1293"/>
    <n v="95.782499999999999"/>
    <x v="10"/>
    <x v="2"/>
  </r>
  <r>
    <d v="2014-10-09T12:00:00"/>
    <x v="1294"/>
    <n v="91.242500000000007"/>
    <x v="10"/>
    <x v="2"/>
  </r>
  <r>
    <d v="2014-10-10T00:00:00"/>
    <x v="1295"/>
    <n v="94.824999999999903"/>
    <x v="10"/>
    <x v="2"/>
  </r>
  <r>
    <d v="2014-10-10T12:00:00"/>
    <x v="1296"/>
    <n v="97.902499999999904"/>
    <x v="10"/>
    <x v="2"/>
  </r>
  <r>
    <d v="2014-10-11T00:00:00"/>
    <x v="1297"/>
    <n v="88.783333333333303"/>
    <x v="10"/>
    <x v="2"/>
  </r>
  <r>
    <d v="2014-10-11T12:00:00"/>
    <x v="1298"/>
    <n v="93.279999999999902"/>
    <x v="10"/>
    <x v="2"/>
  </r>
  <r>
    <d v="2014-10-12T00:00:00"/>
    <x v="1299"/>
    <n v="89.876666666666594"/>
    <x v="10"/>
    <x v="2"/>
  </r>
  <r>
    <d v="2014-10-12T12:00:00"/>
    <x v="1300"/>
    <n v="93.448333333333295"/>
    <x v="10"/>
    <x v="2"/>
  </r>
  <r>
    <d v="2014-10-13T00:00:00"/>
    <x v="1301"/>
    <n v="89.710833333333298"/>
    <x v="10"/>
    <x v="2"/>
  </r>
  <r>
    <d v="2014-10-13T12:00:00"/>
    <x v="1302"/>
    <n v="93.548333333333304"/>
    <x v="10"/>
    <x v="2"/>
  </r>
  <r>
    <d v="2014-10-14T00:00:00"/>
    <x v="1303"/>
    <n v="97.102500000000006"/>
    <x v="10"/>
    <x v="2"/>
  </r>
  <r>
    <d v="2014-10-14T12:00:00"/>
    <x v="1304"/>
    <n v="93.54"/>
    <x v="10"/>
    <x v="2"/>
  </r>
  <r>
    <d v="2014-10-15T00:00:00"/>
    <x v="1305"/>
    <n v="96.017499999999899"/>
    <x v="10"/>
    <x v="2"/>
  </r>
  <r>
    <d v="2014-10-15T12:00:00"/>
    <x v="1306"/>
    <n v="95.88"/>
    <x v="10"/>
    <x v="2"/>
  </r>
  <r>
    <d v="2014-10-16T00:00:00"/>
    <x v="1307"/>
    <n v="97.279166666666598"/>
    <x v="10"/>
    <x v="2"/>
  </r>
  <r>
    <d v="2014-10-16T12:00:00"/>
    <x v="1308"/>
    <n v="92.186666666666596"/>
    <x v="10"/>
    <x v="2"/>
  </r>
  <r>
    <d v="2014-10-17T00:00:00"/>
    <x v="1309"/>
    <n v="92.573333333333295"/>
    <x v="10"/>
    <x v="2"/>
  </r>
  <r>
    <d v="2014-10-17T12:00:00"/>
    <x v="1310"/>
    <n v="92.292499999999905"/>
    <x v="10"/>
    <x v="2"/>
  </r>
  <r>
    <d v="2014-10-18T00:00:00"/>
    <x v="1311"/>
    <n v="89.856666666666598"/>
    <x v="10"/>
    <x v="2"/>
  </r>
  <r>
    <d v="2014-10-18T12:00:00"/>
    <x v="1312"/>
    <n v="95.3958333333333"/>
    <x v="10"/>
    <x v="2"/>
  </r>
  <r>
    <d v="2014-10-19T00:00:00"/>
    <x v="1313"/>
    <n v="90.515833333333305"/>
    <x v="10"/>
    <x v="2"/>
  </r>
  <r>
    <d v="2014-10-19T12:00:00"/>
    <x v="1314"/>
    <n v="91.726666666666603"/>
    <x v="10"/>
    <x v="2"/>
  </r>
  <r>
    <d v="2014-10-20T00:00:00"/>
    <x v="1315"/>
    <n v="93.337499999999906"/>
    <x v="10"/>
    <x v="2"/>
  </r>
  <r>
    <d v="2014-10-20T12:00:00"/>
    <x v="1316"/>
    <n v="94.040833333333296"/>
    <x v="10"/>
    <x v="2"/>
  </r>
  <r>
    <d v="2014-10-21T00:00:00"/>
    <x v="1317"/>
    <n v="91.495833333333294"/>
    <x v="10"/>
    <x v="2"/>
  </r>
  <r>
    <d v="2014-10-21T12:00:00"/>
    <x v="1318"/>
    <n v="91.925833333333301"/>
    <x v="10"/>
    <x v="2"/>
  </r>
  <r>
    <d v="2014-10-22T00:00:00"/>
    <x v="1319"/>
    <n v="95.820833333333297"/>
    <x v="10"/>
    <x v="2"/>
  </r>
  <r>
    <d v="2014-10-22T12:00:00"/>
    <x v="1320"/>
    <n v="96.074166666666599"/>
    <x v="10"/>
    <x v="2"/>
  </r>
  <r>
    <d v="2014-10-23T00:00:00"/>
    <x v="1321"/>
    <n v="89.605000000000004"/>
    <x v="10"/>
    <x v="2"/>
  </r>
  <r>
    <d v="2014-10-23T12:00:00"/>
    <x v="1322"/>
    <n v="94.202500000000001"/>
    <x v="10"/>
    <x v="2"/>
  </r>
  <r>
    <d v="2014-10-24T00:00:00"/>
    <x v="1323"/>
    <n v="94.43"/>
    <x v="10"/>
    <x v="2"/>
  </r>
  <r>
    <d v="2014-10-24T12:00:00"/>
    <x v="1324"/>
    <n v="92.056666666666601"/>
    <x v="10"/>
    <x v="2"/>
  </r>
  <r>
    <d v="2014-10-25T00:00:00"/>
    <x v="1325"/>
    <n v="93.225833333333298"/>
    <x v="10"/>
    <x v="2"/>
  </r>
  <r>
    <d v="2014-10-25T12:00:00"/>
    <x v="1326"/>
    <n v="89.435000000000002"/>
    <x v="10"/>
    <x v="2"/>
  </r>
  <r>
    <d v="2014-10-26T00:00:00"/>
    <x v="1327"/>
    <n v="89.132499999999993"/>
    <x v="10"/>
    <x v="2"/>
  </r>
  <r>
    <d v="2014-10-26T12:00:00"/>
    <x v="1328"/>
    <n v="92.077499999999901"/>
    <x v="10"/>
    <x v="2"/>
  </r>
  <r>
    <d v="2014-10-27T00:00:00"/>
    <x v="1329"/>
    <n v="89.795833333333306"/>
    <x v="10"/>
    <x v="2"/>
  </r>
  <r>
    <d v="2014-10-27T12:00:00"/>
    <x v="1330"/>
    <n v="91.334999999999994"/>
    <x v="10"/>
    <x v="2"/>
  </r>
  <r>
    <d v="2014-10-28T00:00:00"/>
    <x v="1331"/>
    <n v="91.149166666666602"/>
    <x v="10"/>
    <x v="2"/>
  </r>
  <r>
    <d v="2014-10-28T12:00:00"/>
    <x v="1332"/>
    <n v="91.080833333333302"/>
    <x v="10"/>
    <x v="2"/>
  </r>
  <r>
    <d v="2014-10-29T00:00:00"/>
    <x v="1333"/>
    <n v="93.509166666666601"/>
    <x v="10"/>
    <x v="2"/>
  </r>
  <r>
    <d v="2014-10-29T12:00:00"/>
    <x v="1334"/>
    <n v="92.410833333333301"/>
    <x v="10"/>
    <x v="2"/>
  </r>
  <r>
    <d v="2014-10-30T00:00:00"/>
    <x v="1335"/>
    <n v="91.293333333333294"/>
    <x v="10"/>
    <x v="2"/>
  </r>
  <r>
    <d v="2014-10-30T12:00:00"/>
    <x v="1336"/>
    <n v="90.894166666666607"/>
    <x v="10"/>
    <x v="2"/>
  </r>
  <r>
    <d v="2014-10-31T00:00:00"/>
    <x v="1337"/>
    <n v="92.777499999999904"/>
    <x v="10"/>
    <x v="2"/>
  </r>
  <r>
    <d v="2014-10-31T12:00:00"/>
    <x v="1338"/>
    <n v="94.932500000000005"/>
    <x v="10"/>
    <x v="2"/>
  </r>
  <r>
    <d v="2014-11-01T00:00:00"/>
    <x v="1339"/>
    <n v="92.434166666666599"/>
    <x v="11"/>
    <x v="2"/>
  </r>
  <r>
    <d v="2014-11-01T12:00:00"/>
    <x v="1340"/>
    <n v="93.046666666666596"/>
    <x v="11"/>
    <x v="2"/>
  </r>
  <r>
    <d v="2014-11-02T00:00:00"/>
    <x v="1341"/>
    <n v="93.422499999999999"/>
    <x v="11"/>
    <x v="2"/>
  </r>
  <r>
    <d v="2014-11-02T12:00:00"/>
    <x v="1342"/>
    <n v="97.349166666666605"/>
    <x v="11"/>
    <x v="2"/>
  </r>
  <r>
    <d v="2014-11-03T00:00:00"/>
    <x v="1343"/>
    <n v="96.465454545454506"/>
    <x v="11"/>
    <x v="2"/>
  </r>
  <r>
    <d v="2014-11-03T12:00:00"/>
    <x v="1344"/>
    <n v="92.75"/>
    <x v="11"/>
    <x v="2"/>
  </r>
  <r>
    <d v="2014-11-04T00:00:00"/>
    <x v="1345"/>
    <n v="92.273333333333298"/>
    <x v="11"/>
    <x v="2"/>
  </r>
  <r>
    <d v="2014-11-04T12:00:00"/>
    <x v="1346"/>
    <n v="88.793333333333294"/>
    <x v="11"/>
    <x v="2"/>
  </r>
  <r>
    <d v="2014-11-05T00:00:00"/>
    <x v="1347"/>
    <n v="87.631666666666604"/>
    <x v="11"/>
    <x v="2"/>
  </r>
  <r>
    <d v="2014-11-05T12:00:00"/>
    <x v="1348"/>
    <n v="90.684166666666599"/>
    <x v="11"/>
    <x v="2"/>
  </r>
  <r>
    <d v="2014-11-06T00:00:00"/>
    <x v="1349"/>
    <n v="90.214999999999904"/>
    <x v="11"/>
    <x v="2"/>
  </r>
  <r>
    <d v="2014-11-06T12:00:00"/>
    <x v="1350"/>
    <n v="93.018333333333302"/>
    <x v="11"/>
    <x v="2"/>
  </r>
  <r>
    <d v="2014-11-07T00:00:00"/>
    <x v="1351"/>
    <n v="94.704999999999998"/>
    <x v="11"/>
    <x v="2"/>
  </r>
  <r>
    <d v="2014-11-07T12:00:00"/>
    <x v="1352"/>
    <n v="94.664166666666603"/>
    <x v="11"/>
    <x v="2"/>
  </r>
  <r>
    <d v="2014-11-08T00:00:00"/>
    <x v="1353"/>
    <n v="92.75"/>
    <x v="11"/>
    <x v="2"/>
  </r>
  <r>
    <d v="2014-11-08T12:00:00"/>
    <x v="1354"/>
    <n v="91.389999999999901"/>
    <x v="11"/>
    <x v="2"/>
  </r>
  <r>
    <d v="2014-11-09T00:00:00"/>
    <x v="1355"/>
    <n v="93.83"/>
    <x v="11"/>
    <x v="2"/>
  </r>
  <r>
    <d v="2014-11-09T12:00:00"/>
    <x v="1356"/>
    <n v="92.7083333333333"/>
    <x v="11"/>
    <x v="2"/>
  </r>
  <r>
    <d v="2014-11-10T00:00:00"/>
    <x v="1357"/>
    <n v="91.600833333333298"/>
    <x v="11"/>
    <x v="2"/>
  </r>
  <r>
    <d v="2014-11-10T12:00:00"/>
    <x v="1358"/>
    <n v="89.942499999999995"/>
    <x v="11"/>
    <x v="2"/>
  </r>
  <r>
    <d v="2014-11-11T00:00:00"/>
    <x v="1359"/>
    <n v="96.827500000000001"/>
    <x v="11"/>
    <x v="2"/>
  </r>
  <r>
    <d v="2014-11-11T12:00:00"/>
    <x v="1360"/>
    <n v="95.646666666666604"/>
    <x v="11"/>
    <x v="2"/>
  </r>
  <r>
    <d v="2014-11-12T00:00:00"/>
    <x v="1361"/>
    <n v="91.236666666666594"/>
    <x v="11"/>
    <x v="2"/>
  </r>
  <r>
    <d v="2014-11-12T12:00:00"/>
    <x v="1362"/>
    <n v="91.305833333333297"/>
    <x v="11"/>
    <x v="2"/>
  </r>
  <r>
    <d v="2014-11-13T00:00:00"/>
    <x v="1363"/>
    <n v="90.596666666666593"/>
    <x v="11"/>
    <x v="2"/>
  </r>
  <r>
    <d v="2014-11-13T12:00:00"/>
    <x v="1364"/>
    <n v="95.46"/>
    <x v="11"/>
    <x v="2"/>
  </r>
  <r>
    <d v="2014-11-14T00:00:00"/>
    <x v="1365"/>
    <n v="95.662499999999895"/>
    <x v="11"/>
    <x v="2"/>
  </r>
  <r>
    <d v="2014-11-14T12:00:00"/>
    <x v="1366"/>
    <n v="97.945833333333297"/>
    <x v="11"/>
    <x v="2"/>
  </r>
  <r>
    <d v="2014-11-15T00:00:00"/>
    <x v="1367"/>
    <n v="92.997500000000002"/>
    <x v="11"/>
    <x v="2"/>
  </r>
  <r>
    <d v="2014-11-15T12:00:00"/>
    <x v="1368"/>
    <n v="95.619166666666601"/>
    <x v="11"/>
    <x v="2"/>
  </r>
  <r>
    <d v="2014-11-16T00:00:00"/>
    <x v="1369"/>
    <n v="94.369166666666601"/>
    <x v="11"/>
    <x v="2"/>
  </r>
  <r>
    <d v="2014-11-16T12:00:00"/>
    <x v="1370"/>
    <n v="88.018333333333302"/>
    <x v="11"/>
    <x v="2"/>
  </r>
  <r>
    <d v="2014-11-17T00:00:00"/>
    <x v="1371"/>
    <n v="90.931666666666601"/>
    <x v="11"/>
    <x v="2"/>
  </r>
  <r>
    <d v="2014-11-17T12:00:00"/>
    <x v="1372"/>
    <n v="94.170833333333306"/>
    <x v="11"/>
    <x v="2"/>
  </r>
  <r>
    <d v="2014-11-18T00:00:00"/>
    <x v="1373"/>
    <n v="96.814166666666594"/>
    <x v="11"/>
    <x v="2"/>
  </r>
  <r>
    <d v="2014-11-18T12:00:00"/>
    <x v="1374"/>
    <n v="92.745000000000005"/>
    <x v="11"/>
    <x v="2"/>
  </r>
  <r>
    <d v="2014-11-19T00:00:00"/>
    <x v="1375"/>
    <n v="89.886666666666599"/>
    <x v="11"/>
    <x v="2"/>
  </r>
  <r>
    <d v="2014-11-19T12:00:00"/>
    <x v="1376"/>
    <n v="91.894545454545394"/>
    <x v="11"/>
    <x v="2"/>
  </r>
  <r>
    <d v="2014-11-20T00:00:00"/>
    <x v="1377"/>
    <n v="90.055714285714203"/>
    <x v="11"/>
    <x v="2"/>
  </r>
  <r>
    <d v="2014-11-20T12:00:00"/>
    <x v="1378"/>
    <n v="92.525833333333296"/>
    <x v="11"/>
    <x v="2"/>
  </r>
  <r>
    <d v="2014-11-21T00:00:00"/>
    <x v="1379"/>
    <n v="93.71875"/>
    <x v="11"/>
    <x v="2"/>
  </r>
  <r>
    <d v="2014-11-21T12:00:00"/>
    <x v="1380"/>
    <n v="94.435833333333306"/>
    <x v="11"/>
    <x v="2"/>
  </r>
  <r>
    <d v="2014-11-22T00:00:00"/>
    <x v="1381"/>
    <n v="95.419166666666598"/>
    <x v="11"/>
    <x v="2"/>
  </r>
  <r>
    <d v="2014-11-22T12:00:00"/>
    <x v="1382"/>
    <n v="94.839999999999904"/>
    <x v="11"/>
    <x v="2"/>
  </r>
  <r>
    <d v="2014-11-23T00:00:00"/>
    <x v="1383"/>
    <n v="90.721666666666593"/>
    <x v="11"/>
    <x v="2"/>
  </r>
  <r>
    <d v="2014-11-23T12:00:00"/>
    <x v="1384"/>
    <n v="97.636666666666599"/>
    <x v="11"/>
    <x v="2"/>
  </r>
  <r>
    <d v="2014-11-24T00:00:00"/>
    <x v="1385"/>
    <n v="90.548333333333304"/>
    <x v="11"/>
    <x v="2"/>
  </r>
  <r>
    <d v="2014-11-24T12:00:00"/>
    <x v="1386"/>
    <n v="91.250833333333304"/>
    <x v="11"/>
    <x v="2"/>
  </r>
  <r>
    <d v="2014-11-25T00:00:00"/>
    <x v="1387"/>
    <n v="92.099166666666605"/>
    <x v="11"/>
    <x v="2"/>
  </r>
  <r>
    <d v="2014-11-25T12:00:00"/>
    <x v="1388"/>
    <n v="92.097272727272696"/>
    <x v="11"/>
    <x v="2"/>
  </r>
  <r>
    <d v="2014-11-26T00:00:00"/>
    <x v="1389"/>
    <n v="97.952857142857098"/>
    <x v="11"/>
    <x v="2"/>
  </r>
  <r>
    <d v="2014-11-26T12:00:00"/>
    <x v="1390"/>
    <n v="92.206666666666607"/>
    <x v="11"/>
    <x v="2"/>
  </r>
  <r>
    <d v="2014-11-27T00:00:00"/>
    <x v="1391"/>
    <n v="96.4433333333333"/>
    <x v="11"/>
    <x v="2"/>
  </r>
  <r>
    <d v="2014-11-27T12:00:00"/>
    <x v="1392"/>
    <n v="94.2766666666666"/>
    <x v="11"/>
    <x v="2"/>
  </r>
  <r>
    <d v="2014-11-28T00:00:00"/>
    <x v="1393"/>
    <n v="90.676666666666605"/>
    <x v="11"/>
    <x v="2"/>
  </r>
  <r>
    <d v="2014-11-28T12:00:00"/>
    <x v="1394"/>
    <n v="92.789166666666603"/>
    <x v="11"/>
    <x v="2"/>
  </r>
  <r>
    <d v="2014-11-29T00:00:00"/>
    <x v="1395"/>
    <n v="87.263333333333307"/>
    <x v="11"/>
    <x v="2"/>
  </r>
  <r>
    <d v="2014-11-29T12:00:00"/>
    <x v="1396"/>
    <n v="91.471666666666593"/>
    <x v="11"/>
    <x v="2"/>
  </r>
  <r>
    <d v="2014-11-30T00:00:00"/>
    <x v="1397"/>
    <n v="96.064166666666594"/>
    <x v="11"/>
    <x v="2"/>
  </r>
  <r>
    <d v="2014-11-30T12:00:00"/>
    <x v="1398"/>
    <n v="95.494166666666601"/>
    <x v="11"/>
    <x v="2"/>
  </r>
  <r>
    <d v="2014-12-01T00:00:00"/>
    <x v="1399"/>
    <n v="94.431666666666601"/>
    <x v="12"/>
    <x v="2"/>
  </r>
  <r>
    <d v="2014-12-01T12:00:00"/>
    <x v="1400"/>
    <n v="92.842499999999902"/>
    <x v="12"/>
    <x v="2"/>
  </r>
  <r>
    <d v="2014-12-02T00:00:00"/>
    <x v="1401"/>
    <n v="97.060833333333306"/>
    <x v="12"/>
    <x v="2"/>
  </r>
  <r>
    <d v="2014-12-02T12:00:00"/>
    <x v="1402"/>
    <n v="92.796666666666596"/>
    <x v="12"/>
    <x v="2"/>
  </r>
  <r>
    <d v="2014-12-03T00:00:00"/>
    <x v="1403"/>
    <n v="92.504999999999995"/>
    <x v="12"/>
    <x v="2"/>
  </r>
  <r>
    <d v="2014-12-03T12:00:00"/>
    <x v="1404"/>
    <n v="92.484166666666596"/>
    <x v="12"/>
    <x v="2"/>
  </r>
  <r>
    <d v="2014-12-04T00:00:00"/>
    <x v="1405"/>
    <n v="91.757000000000005"/>
    <x v="12"/>
    <x v="2"/>
  </r>
  <r>
    <d v="2014-12-04T12:00:00"/>
    <x v="1406"/>
    <n v="93.080833333333302"/>
    <x v="12"/>
    <x v="2"/>
  </r>
  <r>
    <d v="2014-12-05T00:00:00"/>
    <x v="1407"/>
    <n v="92.68"/>
    <x v="12"/>
    <x v="2"/>
  </r>
  <r>
    <d v="2014-12-05T12:00:00"/>
    <x v="1408"/>
    <n v="91.634166666666601"/>
    <x v="12"/>
    <x v="2"/>
  </r>
  <r>
    <d v="2014-12-06T00:00:00"/>
    <x v="1409"/>
    <n v="95.111666666666594"/>
    <x v="12"/>
    <x v="2"/>
  </r>
  <r>
    <d v="2014-12-06T12:00:00"/>
    <x v="1410"/>
    <n v="93.984999999999999"/>
    <x v="12"/>
    <x v="2"/>
  </r>
  <r>
    <d v="2014-12-07T00:00:00"/>
    <x v="1411"/>
    <n v="94.454999999999998"/>
    <x v="12"/>
    <x v="2"/>
  </r>
  <r>
    <d v="2014-12-07T12:00:00"/>
    <x v="1412"/>
    <n v="92.797499999999999"/>
    <x v="12"/>
    <x v="2"/>
  </r>
  <r>
    <d v="2014-12-08T00:00:00"/>
    <x v="1413"/>
    <n v="93.024166666666602"/>
    <x v="12"/>
    <x v="2"/>
  </r>
  <r>
    <d v="2014-12-08T12:00:00"/>
    <x v="1414"/>
    <n v="92.905000000000001"/>
    <x v="12"/>
    <x v="2"/>
  </r>
  <r>
    <d v="2014-12-09T00:00:00"/>
    <x v="1415"/>
    <n v="92.018333333333302"/>
    <x v="12"/>
    <x v="2"/>
  </r>
  <r>
    <d v="2014-12-09T12:00:00"/>
    <x v="1416"/>
    <n v="94.912499999999994"/>
    <x v="12"/>
    <x v="2"/>
  </r>
  <r>
    <d v="2014-12-10T00:00:00"/>
    <x v="1417"/>
    <n v="93.859166666666596"/>
    <x v="12"/>
    <x v="2"/>
  </r>
  <r>
    <d v="2014-12-10T12:00:00"/>
    <x v="1418"/>
    <n v="91.686666666666596"/>
    <x v="12"/>
    <x v="2"/>
  </r>
  <r>
    <d v="2014-12-11T00:00:00"/>
    <x v="1419"/>
    <n v="93.885833333333295"/>
    <x v="12"/>
    <x v="2"/>
  </r>
  <r>
    <d v="2014-12-11T12:00:00"/>
    <x v="1420"/>
    <n v="93.326666666666597"/>
    <x v="12"/>
    <x v="2"/>
  </r>
  <r>
    <d v="2014-12-12T00:00:00"/>
    <x v="1421"/>
    <n v="94.9375"/>
    <x v="12"/>
    <x v="2"/>
  </r>
  <r>
    <d v="2014-12-12T12:00:00"/>
    <x v="1422"/>
    <n v="94.245833333333294"/>
    <x v="12"/>
    <x v="2"/>
  </r>
  <r>
    <d v="2014-12-13T00:00:00"/>
    <x v="1423"/>
    <n v="89.978333333333296"/>
    <x v="12"/>
    <x v="2"/>
  </r>
  <r>
    <d v="2014-12-13T12:00:00"/>
    <x v="1424"/>
    <n v="93.031666666666595"/>
    <x v="12"/>
    <x v="2"/>
  </r>
  <r>
    <d v="2014-12-14T00:00:00"/>
    <x v="1425"/>
    <n v="92.2708333333333"/>
    <x v="12"/>
    <x v="2"/>
  </r>
  <r>
    <d v="2014-12-14T12:00:00"/>
    <x v="1426"/>
    <n v="93.975833333333298"/>
    <x v="12"/>
    <x v="2"/>
  </r>
  <r>
    <d v="2014-12-15T00:00:00"/>
    <x v="1427"/>
    <n v="91.39"/>
    <x v="12"/>
    <x v="2"/>
  </r>
  <r>
    <d v="2014-12-15T12:00:00"/>
    <x v="1428"/>
    <n v="89.696666666666601"/>
    <x v="12"/>
    <x v="2"/>
  </r>
  <r>
    <d v="2014-12-16T00:00:00"/>
    <x v="1429"/>
    <n v="94.949166666666599"/>
    <x v="12"/>
    <x v="2"/>
  </r>
  <r>
    <d v="2014-12-16T12:00:00"/>
    <x v="1430"/>
    <n v="93.538333333333298"/>
    <x v="12"/>
    <x v="2"/>
  </r>
  <r>
    <d v="2014-12-17T00:00:00"/>
    <x v="1431"/>
    <n v="93.586666666666602"/>
    <x v="12"/>
    <x v="2"/>
  </r>
  <r>
    <d v="2014-12-17T12:00:00"/>
    <x v="1432"/>
    <n v="91.453333333333305"/>
    <x v="12"/>
    <x v="2"/>
  </r>
  <r>
    <d v="2014-12-18T00:00:00"/>
    <x v="1433"/>
    <n v="92.62"/>
    <x v="12"/>
    <x v="2"/>
  </r>
  <r>
    <d v="2014-12-18T12:00:00"/>
    <x v="1434"/>
    <n v="95.298333333333304"/>
    <x v="12"/>
    <x v="2"/>
  </r>
  <r>
    <d v="2014-12-19T00:00:00"/>
    <x v="1435"/>
    <n v="92.412499999999994"/>
    <x v="12"/>
    <x v="2"/>
  </r>
  <r>
    <d v="2014-12-19T12:00:00"/>
    <x v="1436"/>
    <n v="90.366666666666603"/>
    <x v="12"/>
    <x v="2"/>
  </r>
  <r>
    <d v="2014-12-20T00:00:00"/>
    <x v="1437"/>
    <n v="92.250833333333304"/>
    <x v="12"/>
    <x v="2"/>
  </r>
  <r>
    <d v="2014-12-20T12:00:00"/>
    <x v="1438"/>
    <n v="91.97"/>
    <x v="12"/>
    <x v="2"/>
  </r>
  <r>
    <d v="2014-12-21T00:00:00"/>
    <x v="1439"/>
    <n v="93.757499999999993"/>
    <x v="12"/>
    <x v="2"/>
  </r>
  <r>
    <d v="2014-12-21T12:00:00"/>
    <x v="1440"/>
    <n v="95.6458333333333"/>
    <x v="12"/>
    <x v="2"/>
  </r>
  <r>
    <d v="2014-12-22T00:00:00"/>
    <x v="1441"/>
    <n v="92.878333333333302"/>
    <x v="12"/>
    <x v="2"/>
  </r>
  <r>
    <d v="2014-12-22T12:00:00"/>
    <x v="1442"/>
    <n v="92.855833333333294"/>
    <x v="12"/>
    <x v="2"/>
  </r>
  <r>
    <d v="2014-12-23T00:00:00"/>
    <x v="1443"/>
    <n v="93.114999999999995"/>
    <x v="12"/>
    <x v="2"/>
  </r>
  <r>
    <d v="2014-12-23T12:00:00"/>
    <x v="1444"/>
    <n v="92.212499999999906"/>
    <x v="12"/>
    <x v="2"/>
  </r>
  <r>
    <d v="2014-12-24T00:00:00"/>
    <x v="1445"/>
    <n v="93.219166666666595"/>
    <x v="12"/>
    <x v="2"/>
  </r>
  <r>
    <d v="2014-12-24T12:00:00"/>
    <x v="1446"/>
    <n v="93.787499999999895"/>
    <x v="12"/>
    <x v="2"/>
  </r>
  <r>
    <d v="2014-12-25T00:00:00"/>
    <x v="1447"/>
    <n v="94.329999999999899"/>
    <x v="12"/>
    <x v="2"/>
  </r>
  <r>
    <d v="2014-12-25T12:00:00"/>
    <x v="1448"/>
    <n v="95.224166666666605"/>
    <x v="12"/>
    <x v="2"/>
  </r>
  <r>
    <d v="2014-12-26T00:00:00"/>
    <x v="1449"/>
    <n v="92.940833333333302"/>
    <x v="12"/>
    <x v="2"/>
  </r>
  <r>
    <d v="2014-12-26T12:00:00"/>
    <x v="1450"/>
    <n v="90.131666666666604"/>
    <x v="12"/>
    <x v="2"/>
  </r>
  <r>
    <d v="2014-12-27T00:00:00"/>
    <x v="1451"/>
    <n v="90.2141666666666"/>
    <x v="12"/>
    <x v="2"/>
  </r>
  <r>
    <d v="2014-12-27T12:00:00"/>
    <x v="1452"/>
    <n v="91.858333333333306"/>
    <x v="12"/>
    <x v="2"/>
  </r>
  <r>
    <d v="2014-12-28T00:00:00"/>
    <x v="1453"/>
    <n v="96.48"/>
    <x v="12"/>
    <x v="2"/>
  </r>
  <r>
    <d v="2014-12-28T12:00:00"/>
    <x v="1454"/>
    <n v="96.315833333333302"/>
    <x v="12"/>
    <x v="2"/>
  </r>
  <r>
    <d v="2014-12-29T00:00:00"/>
    <x v="1455"/>
    <n v="95.259166666666601"/>
    <x v="12"/>
    <x v="2"/>
  </r>
  <r>
    <d v="2014-12-29T12:00:00"/>
    <x v="1456"/>
    <n v="95.25"/>
    <x v="12"/>
    <x v="2"/>
  </r>
  <r>
    <d v="2014-12-30T00:00:00"/>
    <x v="1457"/>
    <n v="94.122500000000002"/>
    <x v="12"/>
    <x v="2"/>
  </r>
  <r>
    <d v="2014-12-30T12:00:00"/>
    <x v="1458"/>
    <n v="92.79"/>
    <x v="12"/>
    <x v="2"/>
  </r>
  <r>
    <d v="2014-12-31T00:00:00"/>
    <x v="1459"/>
    <n v="90.688333333333304"/>
    <x v="12"/>
    <x v="2"/>
  </r>
  <r>
    <d v="2014-12-31T12:00:00"/>
    <x v="1460"/>
    <n v="96.152500000000003"/>
    <x v="1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F42536-B891-4B25-982D-6E3EE008D964}"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2" firstHeaderRow="1" firstDataRow="1" firstDataCol="1"/>
  <pivotFields count="5">
    <pivotField showAll="0"/>
    <pivotField dataField="1" showAll="0">
      <items count="1462">
        <item x="235"/>
        <item x="599"/>
        <item x="617"/>
        <item x="441"/>
        <item x="277"/>
        <item x="543"/>
        <item x="571"/>
        <item x="221"/>
        <item x="655"/>
        <item x="291"/>
        <item x="585"/>
        <item x="677"/>
        <item x="233"/>
        <item x="229"/>
        <item x="17"/>
        <item x="109"/>
        <item x="321"/>
        <item x="23"/>
        <item x="139"/>
        <item x="497"/>
        <item x="249"/>
        <item x="545"/>
        <item x="965"/>
        <item x="719"/>
        <item x="597"/>
        <item x="507"/>
        <item x="275"/>
        <item x="623"/>
        <item x="473"/>
        <item x="447"/>
        <item x="83"/>
        <item x="175"/>
        <item x="195"/>
        <item x="653"/>
        <item x="839"/>
        <item x="567"/>
        <item x="687"/>
        <item x="459"/>
        <item x="541"/>
        <item x="179"/>
        <item x="389"/>
        <item x="711"/>
        <item x="219"/>
        <item x="527"/>
        <item x="667"/>
        <item x="207"/>
        <item x="717"/>
        <item x="583"/>
        <item x="107"/>
        <item x="471"/>
        <item x="379"/>
        <item x="39"/>
        <item x="723"/>
        <item x="417"/>
        <item x="165"/>
        <item x="259"/>
        <item x="189"/>
        <item x="561"/>
        <item x="129"/>
        <item x="73"/>
        <item x="991"/>
        <item x="657"/>
        <item x="485"/>
        <item x="1301"/>
        <item x="123"/>
        <item x="993"/>
        <item x="371"/>
        <item x="151"/>
        <item x="725"/>
        <item x="513"/>
        <item x="529"/>
        <item x="1329"/>
        <item x="163"/>
        <item x="709"/>
        <item x="7"/>
        <item x="853"/>
        <item x="909"/>
        <item x="333"/>
        <item x="149"/>
        <item x="457"/>
        <item x="359"/>
        <item x="177"/>
        <item x="435"/>
        <item x="311"/>
        <item x="573"/>
        <item x="133"/>
        <item x="1007"/>
        <item x="81"/>
        <item x="225"/>
        <item x="595"/>
        <item x="369"/>
        <item x="669"/>
        <item x="127"/>
        <item x="9"/>
        <item x="618"/>
        <item x="241"/>
        <item x="593"/>
        <item x="231"/>
        <item x="979"/>
        <item x="205"/>
        <item x="837"/>
        <item x="51"/>
        <item x="361"/>
        <item x="591"/>
        <item x="641"/>
        <item x="587"/>
        <item x="575"/>
        <item x="656"/>
        <item x="267"/>
        <item x="53"/>
        <item x="227"/>
        <item x="515"/>
        <item x="1021"/>
        <item x="533"/>
        <item x="633"/>
        <item x="579"/>
        <item x="37"/>
        <item x="1343"/>
        <item x="589"/>
        <item x="176"/>
        <item x="55"/>
        <item x="250"/>
        <item x="577"/>
        <item x="489"/>
        <item x="572"/>
        <item x="963"/>
        <item x="509"/>
        <item x="1315"/>
        <item x="331"/>
        <item x="569"/>
        <item x="1355"/>
        <item x="678"/>
        <item x="673"/>
        <item x="381"/>
        <item x="236"/>
        <item x="375"/>
        <item x="199"/>
        <item x="785"/>
        <item x="387"/>
        <item x="25"/>
        <item x="1385"/>
        <item x="767"/>
        <item x="19"/>
        <item x="905"/>
        <item x="281"/>
        <item x="871"/>
        <item x="809"/>
        <item x="959"/>
        <item x="1287"/>
        <item x="461"/>
        <item x="907"/>
        <item x="783"/>
        <item x="1231"/>
        <item x="505"/>
        <item x="279"/>
        <item x="881"/>
        <item x="601"/>
        <item x="95"/>
        <item x="197"/>
        <item x="1049"/>
        <item x="67"/>
        <item x="409"/>
        <item x="365"/>
        <item x="635"/>
        <item x="223"/>
        <item x="178"/>
        <item x="383"/>
        <item x="647"/>
        <item x="627"/>
        <item x="565"/>
        <item x="739"/>
        <item x="598"/>
        <item x="85"/>
        <item x="581"/>
        <item x="322"/>
        <item x="1189"/>
        <item x="190"/>
        <item x="273"/>
        <item x="549"/>
        <item x="403"/>
        <item x="411"/>
        <item x="171"/>
        <item x="1273"/>
        <item x="689"/>
        <item x="445"/>
        <item x="1275"/>
        <item x="185"/>
        <item x="906"/>
        <item x="181"/>
        <item x="1399"/>
        <item x="309"/>
        <item x="753"/>
        <item x="283"/>
        <item x="639"/>
        <item x="415"/>
        <item x="143"/>
        <item x="721"/>
        <item x="443"/>
        <item x="542"/>
        <item x="289"/>
        <item x="688"/>
        <item x="293"/>
        <item x="1449"/>
        <item x="1327"/>
        <item x="323"/>
        <item x="141"/>
        <item x="442"/>
        <item x="234"/>
        <item x="285"/>
        <item x="503"/>
        <item x="180"/>
        <item x="319"/>
        <item x="230"/>
        <item x="603"/>
        <item x="297"/>
        <item x="347"/>
        <item x="203"/>
        <item x="1341"/>
        <item x="1413"/>
        <item x="317"/>
        <item x="893"/>
        <item x="1313"/>
        <item x="439"/>
        <item x="523"/>
        <item x="1271"/>
        <item x="1217"/>
        <item x="79"/>
        <item x="377"/>
        <item x="1175"/>
        <item x="237"/>
        <item x="491"/>
        <item x="313"/>
        <item x="222"/>
        <item x="951"/>
        <item x="215"/>
        <item x="217"/>
        <item x="769"/>
        <item x="586"/>
        <item x="135"/>
        <item x="600"/>
        <item x="537"/>
        <item x="1161"/>
        <item x="24"/>
        <item x="278"/>
        <item x="292"/>
        <item x="645"/>
        <item x="475"/>
        <item x="295"/>
        <item x="220"/>
        <item x="1005"/>
        <item x="528"/>
        <item x="21"/>
        <item x="605"/>
        <item x="501"/>
        <item x="535"/>
        <item x="1201"/>
        <item x="668"/>
        <item x="287"/>
        <item x="895"/>
        <item x="825"/>
        <item x="385"/>
        <item x="557"/>
        <item x="563"/>
        <item x="685"/>
        <item x="1357"/>
        <item x="1203"/>
        <item x="251"/>
        <item x="949"/>
        <item x="257"/>
        <item x="718"/>
        <item x="980"/>
        <item x="191"/>
        <item x="625"/>
        <item x="1243"/>
        <item x="607"/>
        <item x="539"/>
        <item x="49"/>
        <item x="276"/>
        <item x="879"/>
        <item x="977"/>
        <item x="260"/>
        <item x="1441"/>
        <item x="465"/>
        <item x="546"/>
        <item x="1319"/>
        <item x="265"/>
        <item x="82"/>
        <item x="713"/>
        <item x="472"/>
        <item x="1397"/>
        <item x="121"/>
        <item x="483"/>
        <item x="629"/>
        <item x="18"/>
        <item x="453"/>
        <item x="315"/>
        <item x="763"/>
        <item x="729"/>
        <item x="255"/>
        <item x="1259"/>
        <item x="651"/>
        <item x="683"/>
        <item x="351"/>
        <item x="33"/>
        <item x="164"/>
        <item x="551"/>
        <item x="1299"/>
        <item x="15"/>
        <item x="643"/>
        <item x="391"/>
        <item x="159"/>
        <item x="661"/>
        <item x="851"/>
        <item x="448"/>
        <item x="531"/>
        <item x="1147"/>
        <item x="166"/>
        <item x="525"/>
        <item x="1455"/>
        <item x="373"/>
        <item x="245"/>
        <item x="1037"/>
        <item x="707"/>
        <item x="805"/>
        <item x="1089"/>
        <item x="303"/>
        <item x="401"/>
        <item x="449"/>
        <item x="196"/>
        <item x="727"/>
        <item x="269"/>
        <item x="637"/>
        <item x="486"/>
        <item x="479"/>
        <item x="97"/>
        <item x="108"/>
        <item x="955"/>
        <item x="57"/>
        <item x="556"/>
        <item x="271"/>
        <item x="901"/>
        <item x="544"/>
        <item x="349"/>
        <item x="290"/>
        <item x="329"/>
        <item x="423"/>
        <item x="173"/>
        <item x="715"/>
        <item x="755"/>
        <item x="357"/>
        <item x="811"/>
        <item x="47"/>
        <item x="1325"/>
        <item x="659"/>
        <item x="213"/>
        <item x="413"/>
        <item x="77"/>
        <item x="1119"/>
        <item x="710"/>
        <item x="1257"/>
        <item x="433"/>
        <item x="318"/>
        <item x="419"/>
        <item x="481"/>
        <item x="353"/>
        <item x="1215"/>
        <item x="1285"/>
        <item x="467"/>
        <item x="1187"/>
        <item x="137"/>
        <item x="521"/>
        <item x="84"/>
        <item x="865"/>
        <item x="35"/>
        <item x="1383"/>
        <item x="1387"/>
        <item x="971"/>
        <item x="261"/>
        <item x="511"/>
        <item x="1159"/>
        <item x="547"/>
        <item x="131"/>
        <item x="1311"/>
        <item x="463"/>
        <item x="161"/>
        <item x="781"/>
        <item x="859"/>
        <item x="957"/>
        <item x="981"/>
        <item x="1439"/>
        <item x="65"/>
        <item x="1173"/>
        <item x="134"/>
        <item x="619"/>
        <item x="111"/>
        <item x="807"/>
        <item x="649"/>
        <item x="519"/>
        <item x="345"/>
        <item x="1035"/>
        <item x="910"/>
        <item x="125"/>
        <item x="624"/>
        <item x="827"/>
        <item x="451"/>
        <item x="380"/>
        <item x="355"/>
        <item x="496"/>
        <item x="1117"/>
        <item x="1453"/>
        <item x="427"/>
        <item x="665"/>
        <item x="1047"/>
        <item x="1323"/>
        <item x="119"/>
        <item x="908"/>
        <item x="517"/>
        <item x="1245"/>
        <item x="327"/>
        <item x="1386"/>
        <item x="477"/>
        <item x="263"/>
        <item x="654"/>
        <item x="75"/>
        <item x="393"/>
        <item x="663"/>
        <item x="877"/>
        <item x="243"/>
        <item x="855"/>
        <item x="559"/>
        <item x="495"/>
        <item x="395"/>
        <item x="1279"/>
        <item x="1288"/>
        <item x="110"/>
        <item x="737"/>
        <item x="1307"/>
        <item x="360"/>
        <item x="765"/>
        <item x="147"/>
        <item x="838"/>
        <item x="621"/>
        <item x="1139"/>
        <item x="239"/>
        <item x="889"/>
        <item x="961"/>
        <item x="592"/>
        <item x="516"/>
        <item x="578"/>
        <item x="307"/>
        <item x="741"/>
        <item x="1277"/>
        <item x="646"/>
        <item x="209"/>
        <item x="157"/>
        <item x="436"/>
        <item x="631"/>
        <item x="1229"/>
        <item x="712"/>
        <item x="562"/>
        <item x="211"/>
        <item x="720"/>
        <item x="894"/>
        <item x="584"/>
        <item x="71"/>
        <item x="421"/>
        <item x="555"/>
        <item x="997"/>
        <item x="142"/>
        <item x="1316"/>
        <item x="937"/>
        <item x="609"/>
        <item x="493"/>
        <item x="681"/>
        <item x="431"/>
        <item x="966"/>
        <item x="1363"/>
        <item x="335"/>
        <item x="1165"/>
        <item x="96"/>
        <item x="873"/>
        <item x="705"/>
        <item x="658"/>
        <item x="795"/>
        <item x="128"/>
        <item x="1365"/>
        <item x="1003"/>
        <item x="455"/>
        <item x="63"/>
        <item x="588"/>
        <item x="130"/>
        <item x="596"/>
        <item x="840"/>
        <item x="305"/>
        <item x="59"/>
        <item x="172"/>
        <item x="320"/>
        <item x="1317"/>
        <item x="1063"/>
        <item x="41"/>
        <item x="498"/>
        <item x="1447"/>
        <item x="590"/>
        <item x="841"/>
        <item x="574"/>
        <item x="43"/>
        <item x="1289"/>
        <item x="247"/>
        <item x="434"/>
        <item x="1061"/>
        <item x="935"/>
        <item x="1227"/>
        <item x="1191"/>
        <item x="797"/>
        <item x="182"/>
        <item x="1328"/>
        <item x="232"/>
        <item x="499"/>
        <item x="150"/>
        <item x="362"/>
        <item x="975"/>
        <item x="346"/>
        <item x="1223"/>
        <item x="896"/>
        <item x="1417"/>
        <item x="460"/>
        <item x="201"/>
        <item x="266"/>
        <item x="887"/>
        <item x="8"/>
        <item x="1043"/>
        <item x="1303"/>
        <item x="952"/>
        <item x="341"/>
        <item x="1351"/>
        <item x="648"/>
        <item x="1297"/>
        <item x="299"/>
        <item x="339"/>
        <item x="1272"/>
        <item x="61"/>
        <item x="580"/>
        <item x="594"/>
        <item x="660"/>
        <item x="138"/>
        <item x="1321"/>
        <item x="474"/>
        <item x="382"/>
        <item x="992"/>
        <item x="1415"/>
        <item x="582"/>
        <item x="310"/>
        <item x="270"/>
        <item x="1305"/>
        <item x="193"/>
        <item x="187"/>
        <item x="226"/>
        <item x="390"/>
        <item x="337"/>
        <item x="566"/>
        <item x="703"/>
        <item x="1263"/>
        <item x="186"/>
        <item x="198"/>
        <item x="1163"/>
        <item x="867"/>
        <item x="367"/>
        <item x="206"/>
        <item x="140"/>
        <item x="418"/>
        <item x="576"/>
        <item x="274"/>
        <item x="325"/>
        <item x="679"/>
        <item x="470"/>
        <item x="1011"/>
        <item x="964"/>
        <item x="779"/>
        <item x="530"/>
        <item x="312"/>
        <item x="167"/>
        <item x="510"/>
        <item x="674"/>
        <item x="155"/>
        <item x="170"/>
        <item x="983"/>
        <item x="153"/>
        <item x="145"/>
        <item x="508"/>
        <item x="1369"/>
        <item x="224"/>
        <item x="1133"/>
        <item x="74"/>
        <item x="238"/>
        <item x="388"/>
        <item x="749"/>
        <item x="911"/>
        <item x="960"/>
        <item x="268"/>
        <item x="458"/>
        <item x="200"/>
        <item x="1253"/>
        <item x="506"/>
        <item x="405"/>
        <item x="697"/>
        <item x="738"/>
        <item x="162"/>
        <item x="1309"/>
        <item x="1169"/>
        <item x="72"/>
        <item x="1295"/>
        <item x="1013"/>
        <item x="791"/>
        <item x="1233"/>
        <item x="1027"/>
        <item x="1258"/>
        <item x="532"/>
        <item x="1333"/>
        <item x="902"/>
        <item x="724"/>
        <item x="86"/>
        <item x="324"/>
        <item x="34"/>
        <item x="540"/>
        <item x="1353"/>
        <item x="771"/>
        <item x="1331"/>
        <item x="397"/>
        <item x="169"/>
        <item x="1349"/>
        <item x="899"/>
        <item x="923"/>
        <item x="3"/>
        <item x="1302"/>
        <item x="553"/>
        <item x="730"/>
        <item x="885"/>
        <item x="228"/>
        <item x="1283"/>
        <item x="1025"/>
        <item x="370"/>
        <item x="1291"/>
        <item x="204"/>
        <item x="1300"/>
        <item x="773"/>
        <item x="1023"/>
        <item x="1091"/>
        <item x="695"/>
        <item x="787"/>
        <item x="334"/>
        <item x="407"/>
        <item x="789"/>
        <item x="11"/>
        <item x="1361"/>
        <item x="93"/>
        <item x="5"/>
        <item x="666"/>
        <item x="1221"/>
        <item x="1121"/>
        <item x="384"/>
        <item x="1105"/>
        <item x="642"/>
        <item x="613"/>
        <item x="733"/>
        <item x="282"/>
        <item x="675"/>
        <item x="990"/>
        <item x="240"/>
        <item x="348"/>
        <item x="504"/>
        <item x="1339"/>
        <item x="462"/>
        <item x="1019"/>
        <item x="272"/>
        <item x="437"/>
        <item x="399"/>
        <item x="1015"/>
        <item x="1403"/>
        <item x="298"/>
        <item x="628"/>
        <item x="45"/>
        <item x="1205"/>
        <item x="1371"/>
        <item x="634"/>
        <item x="386"/>
        <item x="536"/>
        <item x="288"/>
        <item x="20"/>
        <item x="144"/>
        <item x="1239"/>
        <item x="1377"/>
        <item x="1451"/>
        <item x="722"/>
        <item x="22"/>
        <item x="872"/>
        <item x="1141"/>
        <item x="1111"/>
        <item x="253"/>
        <item x="446"/>
        <item x="208"/>
        <item x="372"/>
        <item x="777"/>
        <item x="1077"/>
        <item x="262"/>
        <item x="444"/>
        <item x="793"/>
        <item x="1202"/>
        <item x="12"/>
        <item x="502"/>
        <item x="903"/>
        <item x="691"/>
        <item x="1274"/>
        <item x="160"/>
        <item x="967"/>
        <item x="1177"/>
        <item x="429"/>
        <item x="1265"/>
        <item x="69"/>
        <item x="950"/>
        <item x="947"/>
        <item x="953"/>
        <item x="1041"/>
        <item x="1183"/>
        <item x="1293"/>
        <item x="466"/>
        <item x="823"/>
        <item x="1145"/>
        <item x="284"/>
        <item x="863"/>
        <item x="615"/>
        <item x="1395"/>
        <item x="1213"/>
        <item x="1398"/>
        <item x="644"/>
        <item x="1045"/>
        <item x="1401"/>
        <item x="38"/>
        <item x="856"/>
        <item x="27"/>
        <item x="1267"/>
        <item x="26"/>
        <item x="1225"/>
        <item x="80"/>
        <item x="1237"/>
        <item x="751"/>
        <item x="294"/>
        <item x="1400"/>
        <item x="468"/>
        <item x="941"/>
        <item x="410"/>
        <item x="1230"/>
        <item x="1276"/>
        <item x="174"/>
        <item x="68"/>
        <item x="332"/>
        <item x="994"/>
        <item x="78"/>
        <item x="258"/>
        <item x="1405"/>
        <item x="904"/>
        <item x="857"/>
        <item x="1459"/>
        <item x="1411"/>
        <item x="999"/>
        <item x="534"/>
        <item x="1375"/>
        <item x="775"/>
        <item x="1103"/>
        <item x="99"/>
        <item x="861"/>
        <item x="36"/>
        <item x="286"/>
        <item x="939"/>
        <item x="1051"/>
        <item x="374"/>
        <item x="801"/>
        <item x="183"/>
        <item x="978"/>
        <item x="1235"/>
        <item x="1057"/>
        <item x="1195"/>
        <item x="218"/>
        <item x="416"/>
        <item x="921"/>
        <item x="602"/>
        <item x="987"/>
        <item x="869"/>
        <item x="1407"/>
        <item x="314"/>
        <item x="1006"/>
        <item x="1443"/>
        <item x="1153"/>
        <item x="1389"/>
        <item x="101"/>
        <item x="1131"/>
        <item x="526"/>
        <item x="412"/>
        <item x="538"/>
        <item x="1009"/>
        <item x="1337"/>
        <item x="1367"/>
        <item x="1335"/>
        <item x="764"/>
        <item x="524"/>
        <item x="117"/>
        <item x="10"/>
        <item x="1001"/>
        <item x="1087"/>
        <item x="880"/>
        <item x="306"/>
        <item x="548"/>
        <item x="378"/>
        <item x="296"/>
        <item x="358"/>
        <item x="735"/>
        <item x="1232"/>
        <item x="1286"/>
        <item x="16"/>
        <item x="1448"/>
        <item x="256"/>
        <item x="1330"/>
        <item x="1207"/>
        <item x="1039"/>
        <item x="1053"/>
        <item x="897"/>
        <item x="280"/>
        <item x="13"/>
        <item x="1437"/>
        <item x="708"/>
        <item x="1065"/>
        <item x="1269"/>
        <item x="480"/>
        <item x="1085"/>
        <item x="1342"/>
        <item x="826"/>
        <item x="366"/>
        <item x="900"/>
        <item x="1384"/>
        <item x="484"/>
        <item x="1167"/>
        <item x="686"/>
        <item x="690"/>
        <item x="343"/>
        <item x="915"/>
        <item x="891"/>
        <item x="1414"/>
        <item x="1347"/>
        <item x="945"/>
        <item x="469"/>
        <item x="1008"/>
        <item x="1022"/>
        <item x="408"/>
        <item x="514"/>
        <item x="1143"/>
        <item x="564"/>
        <item x="874"/>
        <item x="482"/>
        <item x="168"/>
        <item x="610"/>
        <item x="1079"/>
        <item x="608"/>
        <item x="316"/>
        <item x="120"/>
        <item x="558"/>
        <item x="1261"/>
        <item x="1219"/>
        <item x="1157"/>
        <item x="512"/>
        <item x="376"/>
        <item x="1241"/>
        <item x="1211"/>
        <item x="476"/>
        <item x="1171"/>
        <item x="1162"/>
        <item x="803"/>
        <item x="1020"/>
        <item x="91"/>
        <item x="995"/>
        <item x="736"/>
        <item x="1391"/>
        <item x="680"/>
        <item x="1149"/>
        <item x="464"/>
        <item x="350"/>
        <item x="56"/>
        <item x="487"/>
        <item x="146"/>
        <item x="113"/>
        <item x="1075"/>
        <item x="890"/>
        <item x="1185"/>
        <item x="1166"/>
        <item x="1059"/>
        <item x="1216"/>
        <item x="1281"/>
        <item x="450"/>
        <item x="989"/>
        <item x="1155"/>
        <item x="158"/>
        <item x="115"/>
        <item x="1359"/>
        <item x="693"/>
        <item x="1092"/>
        <item x="522"/>
        <item x="1176"/>
        <item x="806"/>
        <item x="452"/>
        <item x="1381"/>
        <item x="424"/>
        <item x="252"/>
        <item x="1445"/>
        <item x="402"/>
        <item x="1081"/>
        <item x="1282"/>
        <item x="440"/>
        <item x="1419"/>
        <item x="1179"/>
        <item x="682"/>
        <item x="124"/>
        <item x="328"/>
        <item x="985"/>
        <item x="843"/>
        <item x="684"/>
        <item x="214"/>
        <item x="768"/>
        <item x="136"/>
        <item x="969"/>
        <item x="301"/>
        <item x="1373"/>
        <item x="849"/>
        <item x="1251"/>
        <item x="48"/>
        <item x="1160"/>
        <item x="1312"/>
        <item x="1069"/>
        <item x="1190"/>
        <item x="726"/>
        <item x="404"/>
        <item x="1314"/>
        <item x="330"/>
        <item x="1255"/>
        <item x="52"/>
        <item x="988"/>
        <item x="919"/>
        <item x="1247"/>
        <item x="716"/>
        <item x="356"/>
        <item x="76"/>
        <item x="14"/>
        <item x="1326"/>
        <item x="875"/>
        <item x="976"/>
        <item x="626"/>
        <item x="1050"/>
        <item x="98"/>
        <item x="1125"/>
        <item x="1224"/>
        <item x="943"/>
        <item x="568"/>
        <item x="1390"/>
        <item x="1376"/>
        <item x="892"/>
        <item x="927"/>
        <item x="216"/>
        <item x="780"/>
        <item x="1308"/>
        <item x="786"/>
        <item x="1457"/>
        <item x="847"/>
        <item x="1280"/>
        <item x="148"/>
        <item x="831"/>
        <item x="560"/>
        <item x="152"/>
        <item x="192"/>
        <item x="1017"/>
        <item x="1404"/>
        <item x="1174"/>
        <item x="1450"/>
        <item x="520"/>
        <item x="422"/>
        <item x="246"/>
        <item x="1440"/>
        <item x="1048"/>
        <item x="31"/>
        <item x="1322"/>
        <item x="604"/>
        <item x="1097"/>
        <item x="1209"/>
        <item x="1076"/>
        <item x="344"/>
        <item x="1067"/>
        <item x="1115"/>
        <item x="1340"/>
        <item x="620"/>
        <item x="1123"/>
        <item x="248"/>
        <item x="650"/>
        <item x="1310"/>
        <item x="974"/>
        <item x="1038"/>
        <item x="1181"/>
        <item x="552"/>
        <item x="662"/>
        <item x="936"/>
        <item x="456"/>
        <item x="829"/>
        <item x="352"/>
        <item x="799"/>
        <item x="925"/>
        <item x="354"/>
        <item x="1218"/>
        <item x="701"/>
        <item x="614"/>
        <item x="50"/>
        <item x="1304"/>
        <item x="652"/>
        <item x="954"/>
        <item x="630"/>
        <item x="1200"/>
        <item x="1113"/>
        <item x="392"/>
        <item x="1083"/>
        <item x="1324"/>
        <item x="1071"/>
        <item x="1095"/>
        <item x="1320"/>
        <item x="1318"/>
        <item x="883"/>
        <item x="1435"/>
        <item x="308"/>
        <item x="1012"/>
        <item x="1090"/>
        <item x="1193"/>
        <item x="1120"/>
        <item x="1379"/>
        <item x="898"/>
        <item x="757"/>
        <item x="1350"/>
        <item x="1055"/>
        <item x="828"/>
        <item x="924"/>
        <item x="854"/>
        <item x="488"/>
        <item x="1442"/>
        <item x="676"/>
        <item x="1454"/>
        <item x="1396"/>
        <item x="821"/>
        <item x="611"/>
        <item x="998"/>
        <item x="264"/>
        <item x="1260"/>
        <item x="518"/>
        <item x="922"/>
        <item x="699"/>
        <item x="1228"/>
        <item x="804"/>
        <item x="340"/>
        <item x="929"/>
        <item x="1246"/>
        <item x="212"/>
        <item x="1433"/>
        <item x="570"/>
        <item x="1388"/>
        <item x="1284"/>
        <item x="1393"/>
        <item x="300"/>
        <item x="878"/>
        <item x="70"/>
        <item x="1378"/>
        <item x="1460"/>
        <item x="968"/>
        <item x="406"/>
        <item x="363"/>
        <item x="1402"/>
        <item x="728"/>
        <item x="986"/>
        <item x="420"/>
        <item x="1306"/>
        <item x="756"/>
        <item x="64"/>
        <item x="852"/>
        <item x="1197"/>
        <item x="1240"/>
        <item x="1064"/>
        <item x="973"/>
        <item x="962"/>
        <item x="706"/>
        <item x="342"/>
        <item x="1249"/>
        <item x="254"/>
        <item x="1344"/>
        <item x="1004"/>
        <item x="210"/>
        <item x="1099"/>
        <item x="748"/>
        <item x="132"/>
        <item x="1109"/>
        <item x="1294"/>
        <item x="106"/>
        <item x="1151"/>
        <item x="1352"/>
        <item x="336"/>
        <item x="1372"/>
        <item x="636"/>
        <item x="917"/>
        <item x="670"/>
        <item x="982"/>
        <item x="882"/>
        <item x="1345"/>
        <item x="664"/>
        <item x="1409"/>
        <item x="868"/>
        <item x="1270"/>
        <item x="454"/>
        <item x="704"/>
        <item x="1018"/>
        <item x="1290"/>
        <item x="1028"/>
        <item x="1266"/>
        <item x="1118"/>
        <item x="302"/>
        <item x="1204"/>
        <item x="1192"/>
        <item x="40"/>
        <item x="244"/>
        <item x="32"/>
        <item x="1000"/>
        <item x="89"/>
        <item x="1364"/>
        <item x="778"/>
        <item x="1148"/>
        <item x="194"/>
        <item x="1129"/>
        <item x="747"/>
        <item x="1033"/>
        <item x="984"/>
        <item x="1002"/>
        <item x="912"/>
        <item x="1356"/>
        <item x="1412"/>
        <item x="1220"/>
        <item x="478"/>
        <item x="242"/>
        <item x="858"/>
        <item x="750"/>
        <item x="931"/>
        <item x="970"/>
        <item x="1172"/>
        <item x="105"/>
        <item x="1137"/>
        <item x="782"/>
        <item x="996"/>
        <item x="1264"/>
        <item x="1107"/>
        <item x="1298"/>
        <item x="338"/>
        <item x="396"/>
        <item x="400"/>
        <item x="606"/>
        <item x="1164"/>
        <item x="913"/>
        <item x="1292"/>
        <item x="1262"/>
        <item x="46"/>
        <item x="766"/>
        <item x="714"/>
        <item x="761"/>
        <item x="1234"/>
        <item x="1029"/>
        <item x="1452"/>
        <item x="1416"/>
        <item x="948"/>
        <item x="1214"/>
        <item x="1026"/>
        <item x="1254"/>
        <item x="1198"/>
        <item x="1196"/>
        <item x="54"/>
        <item x="1036"/>
        <item x="1158"/>
        <item x="1188"/>
        <item x="1034"/>
        <item x="438"/>
        <item x="1296"/>
        <item x="394"/>
        <item x="743"/>
        <item x="640"/>
        <item x="1014"/>
        <item x="1212"/>
        <item x="492"/>
        <item x="638"/>
        <item x="1140"/>
        <item x="933"/>
        <item x="368"/>
        <item x="938"/>
        <item x="1374"/>
        <item x="428"/>
        <item x="1332"/>
        <item x="870"/>
        <item x="414"/>
        <item x="1146"/>
        <item x="752"/>
        <item x="1088"/>
        <item x="886"/>
        <item x="398"/>
        <item x="1194"/>
        <item x="1127"/>
        <item x="1222"/>
        <item x="1268"/>
        <item x="1206"/>
        <item x="1427"/>
        <item x="956"/>
        <item x="888"/>
        <item x="1256"/>
        <item x="1080"/>
        <item x="1348"/>
        <item x="1101"/>
        <item x="1135"/>
        <item x="500"/>
        <item x="58"/>
        <item x="1078"/>
        <item x="1132"/>
        <item x="1016"/>
        <item x="1042"/>
        <item x="1116"/>
        <item x="1142"/>
        <item x="1358"/>
        <item x="1024"/>
        <item x="1250"/>
        <item x="1236"/>
        <item x="1073"/>
        <item x="802"/>
        <item x="1096"/>
        <item x="1082"/>
        <item x="1104"/>
        <item x="1244"/>
        <item x="1182"/>
        <item x="1406"/>
        <item x="1010"/>
        <item x="156"/>
        <item x="1421"/>
        <item x="876"/>
        <item x="1156"/>
        <item x="1134"/>
        <item x="1058"/>
        <item x="103"/>
        <item x="1168"/>
        <item x="762"/>
        <item x="1052"/>
        <item x="1106"/>
        <item x="622"/>
        <item x="958"/>
        <item x="788"/>
        <item x="1152"/>
        <item x="326"/>
        <item x="734"/>
        <item x="1186"/>
        <item x="87"/>
        <item x="1456"/>
        <item x="1210"/>
        <item x="1062"/>
        <item x="126"/>
        <item x="1278"/>
        <item x="845"/>
        <item x="813"/>
        <item x="1338"/>
        <item x="1044"/>
        <item x="836"/>
        <item x="671"/>
        <item x="1425"/>
        <item x="1354"/>
        <item x="770"/>
        <item x="1040"/>
        <item x="1138"/>
        <item x="1252"/>
        <item x="1446"/>
        <item x="494"/>
        <item x="946"/>
        <item x="1334"/>
        <item x="202"/>
        <item x="1180"/>
        <item x="42"/>
        <item x="1242"/>
        <item x="1112"/>
        <item x="1093"/>
        <item x="632"/>
        <item x="1438"/>
        <item x="2"/>
        <item x="740"/>
        <item x="154"/>
        <item x="1226"/>
        <item x="1046"/>
        <item x="1060"/>
        <item x="1070"/>
        <item x="1423"/>
        <item x="1056"/>
        <item x="1238"/>
        <item x="430"/>
        <item x="1392"/>
        <item x="1362"/>
        <item x="1074"/>
        <item x="808"/>
        <item x="1199"/>
        <item x="776"/>
        <item x="1178"/>
        <item x="944"/>
        <item x="819"/>
        <item x="616"/>
        <item x="1122"/>
        <item x="1094"/>
        <item x="1154"/>
        <item x="100"/>
        <item x="1170"/>
        <item x="866"/>
        <item x="754"/>
        <item x="862"/>
        <item x="425"/>
        <item x="490"/>
        <item x="835"/>
        <item x="554"/>
        <item x="60"/>
        <item x="188"/>
        <item x="860"/>
        <item x="1184"/>
        <item x="1126"/>
        <item x="702"/>
        <item x="1434"/>
        <item x="1380"/>
        <item x="184"/>
        <item x="914"/>
        <item x="1124"/>
        <item x="29"/>
        <item x="1431"/>
        <item x="1436"/>
        <item x="774"/>
        <item x="1382"/>
        <item x="1360"/>
        <item x="432"/>
        <item x="1458"/>
        <item x="1429"/>
        <item x="304"/>
        <item x="1054"/>
        <item x="1086"/>
        <item x="94"/>
        <item x="62"/>
        <item x="864"/>
        <item x="1084"/>
        <item x="1"/>
        <item x="1031"/>
        <item x="1366"/>
        <item x="6"/>
        <item x="1336"/>
        <item x="1102"/>
        <item x="1150"/>
        <item x="90"/>
        <item x="920"/>
        <item x="1444"/>
        <item x="1408"/>
        <item x="44"/>
        <item x="1030"/>
        <item x="784"/>
        <item x="833"/>
        <item x="972"/>
        <item x="1130"/>
        <item x="1100"/>
        <item x="792"/>
        <item x="824"/>
        <item x="1418"/>
        <item x="1208"/>
        <item x="1136"/>
        <item x="1032"/>
        <item x="1108"/>
        <item x="942"/>
        <item x="1066"/>
        <item x="817"/>
        <item x="772"/>
        <item x="122"/>
        <item x="1248"/>
        <item x="934"/>
        <item x="1098"/>
        <item x="815"/>
        <item x="112"/>
        <item x="66"/>
        <item x="1068"/>
        <item x="4"/>
        <item x="1072"/>
        <item x="92"/>
        <item x="1128"/>
        <item x="1110"/>
        <item x="884"/>
        <item x="940"/>
        <item x="118"/>
        <item x="745"/>
        <item x="1394"/>
        <item x="550"/>
        <item x="800"/>
        <item x="830"/>
        <item x="850"/>
        <item x="731"/>
        <item x="732"/>
        <item x="790"/>
        <item x="1370"/>
        <item x="810"/>
        <item x="798"/>
        <item x="759"/>
        <item x="932"/>
        <item x="1114"/>
        <item x="1368"/>
        <item x="820"/>
        <item x="742"/>
        <item x="692"/>
        <item x="696"/>
        <item x="1144"/>
        <item x="926"/>
        <item x="848"/>
        <item x="796"/>
        <item x="842"/>
        <item x="812"/>
        <item x="698"/>
        <item x="116"/>
        <item x="1420"/>
        <item x="822"/>
        <item x="1346"/>
        <item x="930"/>
        <item x="928"/>
        <item x="1432"/>
        <item x="916"/>
        <item x="794"/>
        <item x="1410"/>
        <item x="694"/>
        <item x="114"/>
        <item x="918"/>
        <item x="846"/>
        <item x="426"/>
        <item x="30"/>
        <item x="28"/>
        <item x="364"/>
        <item x="700"/>
        <item x="102"/>
        <item x="612"/>
        <item x="746"/>
        <item x="814"/>
        <item x="1422"/>
        <item x="760"/>
        <item x="1428"/>
        <item x="1426"/>
        <item x="88"/>
        <item x="104"/>
        <item x="744"/>
        <item x="758"/>
        <item x="672"/>
        <item x="1424"/>
        <item x="818"/>
        <item x="834"/>
        <item x="844"/>
        <item x="816"/>
        <item x="832"/>
        <item x="1430"/>
        <item x="0"/>
        <item t="default"/>
      </items>
    </pivotField>
    <pivotField showAll="0"/>
    <pivotField axis="axisRow" showAll="0">
      <items count="14">
        <item x="1"/>
        <item x="2"/>
        <item x="3"/>
        <item x="4"/>
        <item x="5"/>
        <item x="6"/>
        <item x="7"/>
        <item x="8"/>
        <item x="9"/>
        <item x="10"/>
        <item x="11"/>
        <item x="12"/>
        <item x="0"/>
        <item t="default"/>
      </items>
    </pivotField>
    <pivotField axis="axisRow" showAll="0">
      <items count="4">
        <item x="2"/>
        <item x="1"/>
        <item x="0"/>
        <item t="default"/>
      </items>
    </pivotField>
  </pivotFields>
  <rowFields count="2">
    <field x="3"/>
    <field x="4"/>
  </rowFields>
  <rowItems count="39">
    <i>
      <x/>
    </i>
    <i r="1">
      <x/>
    </i>
    <i r="1">
      <x v="1"/>
    </i>
    <i>
      <x v="1"/>
    </i>
    <i r="1">
      <x/>
    </i>
    <i r="1">
      <x v="1"/>
    </i>
    <i>
      <x v="2"/>
    </i>
    <i r="1">
      <x/>
    </i>
    <i r="1">
      <x v="1"/>
    </i>
    <i>
      <x v="3"/>
    </i>
    <i r="1">
      <x/>
    </i>
    <i r="1">
      <x v="1"/>
    </i>
    <i>
      <x v="4"/>
    </i>
    <i r="1">
      <x/>
    </i>
    <i r="1">
      <x v="1"/>
    </i>
    <i>
      <x v="5"/>
    </i>
    <i r="1">
      <x/>
    </i>
    <i r="1">
      <x v="1"/>
    </i>
    <i>
      <x v="6"/>
    </i>
    <i r="1">
      <x/>
    </i>
    <i r="1">
      <x v="1"/>
    </i>
    <i>
      <x v="7"/>
    </i>
    <i r="1">
      <x/>
    </i>
    <i r="1">
      <x v="1"/>
    </i>
    <i>
      <x v="8"/>
    </i>
    <i r="1">
      <x/>
    </i>
    <i r="1">
      <x v="1"/>
    </i>
    <i>
      <x v="9"/>
    </i>
    <i r="1">
      <x/>
    </i>
    <i r="1">
      <x v="1"/>
    </i>
    <i>
      <x v="10"/>
    </i>
    <i r="1">
      <x/>
    </i>
    <i r="1">
      <x v="1"/>
    </i>
    <i>
      <x v="11"/>
    </i>
    <i r="1">
      <x/>
    </i>
    <i r="1">
      <x v="1"/>
    </i>
    <i>
      <x v="12"/>
    </i>
    <i r="1">
      <x v="2"/>
    </i>
    <i t="grand">
      <x/>
    </i>
  </rowItems>
  <colItems count="1">
    <i/>
  </colItems>
  <dataFields count="1">
    <dataField name="Sum of Column1" fld="1" baseField="0" baseItem="0"/>
  </dataFields>
  <formats count="26">
    <format dxfId="26">
      <pivotArea collapsedLevelsAreSubtotals="1" fieldPosition="0">
        <references count="1">
          <reference field="3" count="1">
            <x v="0"/>
          </reference>
        </references>
      </pivotArea>
    </format>
    <format dxfId="25">
      <pivotArea collapsedLevelsAreSubtotals="1" fieldPosition="0">
        <references count="2">
          <reference field="3" count="1" selected="0">
            <x v="0"/>
          </reference>
          <reference field="4" count="2">
            <x v="0"/>
            <x v="1"/>
          </reference>
        </references>
      </pivotArea>
    </format>
    <format dxfId="24">
      <pivotArea collapsedLevelsAreSubtotals="1" fieldPosition="0">
        <references count="1">
          <reference field="3" count="1">
            <x v="1"/>
          </reference>
        </references>
      </pivotArea>
    </format>
    <format dxfId="23">
      <pivotArea collapsedLevelsAreSubtotals="1" fieldPosition="0">
        <references count="2">
          <reference field="3" count="1" selected="0">
            <x v="1"/>
          </reference>
          <reference field="4" count="2">
            <x v="0"/>
            <x v="1"/>
          </reference>
        </references>
      </pivotArea>
    </format>
    <format dxfId="22">
      <pivotArea collapsedLevelsAreSubtotals="1" fieldPosition="0">
        <references count="1">
          <reference field="3" count="1">
            <x v="2"/>
          </reference>
        </references>
      </pivotArea>
    </format>
    <format dxfId="21">
      <pivotArea collapsedLevelsAreSubtotals="1" fieldPosition="0">
        <references count="2">
          <reference field="3" count="1" selected="0">
            <x v="2"/>
          </reference>
          <reference field="4" count="2">
            <x v="0"/>
            <x v="1"/>
          </reference>
        </references>
      </pivotArea>
    </format>
    <format dxfId="20">
      <pivotArea collapsedLevelsAreSubtotals="1" fieldPosition="0">
        <references count="1">
          <reference field="3" count="1">
            <x v="3"/>
          </reference>
        </references>
      </pivotArea>
    </format>
    <format dxfId="19">
      <pivotArea collapsedLevelsAreSubtotals="1" fieldPosition="0">
        <references count="2">
          <reference field="3" count="1" selected="0">
            <x v="3"/>
          </reference>
          <reference field="4" count="2">
            <x v="0"/>
            <x v="1"/>
          </reference>
        </references>
      </pivotArea>
    </format>
    <format dxfId="18">
      <pivotArea collapsedLevelsAreSubtotals="1" fieldPosition="0">
        <references count="1">
          <reference field="3" count="1">
            <x v="4"/>
          </reference>
        </references>
      </pivotArea>
    </format>
    <format dxfId="17">
      <pivotArea collapsedLevelsAreSubtotals="1" fieldPosition="0">
        <references count="2">
          <reference field="3" count="1" selected="0">
            <x v="4"/>
          </reference>
          <reference field="4" count="2">
            <x v="0"/>
            <x v="1"/>
          </reference>
        </references>
      </pivotArea>
    </format>
    <format dxfId="16">
      <pivotArea collapsedLevelsAreSubtotals="1" fieldPosition="0">
        <references count="1">
          <reference field="3" count="1">
            <x v="5"/>
          </reference>
        </references>
      </pivotArea>
    </format>
    <format dxfId="15">
      <pivotArea collapsedLevelsAreSubtotals="1" fieldPosition="0">
        <references count="2">
          <reference field="3" count="1" selected="0">
            <x v="5"/>
          </reference>
          <reference field="4" count="2">
            <x v="0"/>
            <x v="1"/>
          </reference>
        </references>
      </pivotArea>
    </format>
    <format dxfId="14">
      <pivotArea collapsedLevelsAreSubtotals="1" fieldPosition="0">
        <references count="1">
          <reference field="3" count="1">
            <x v="6"/>
          </reference>
        </references>
      </pivotArea>
    </format>
    <format dxfId="13">
      <pivotArea collapsedLevelsAreSubtotals="1" fieldPosition="0">
        <references count="2">
          <reference field="3" count="1" selected="0">
            <x v="6"/>
          </reference>
          <reference field="4" count="2">
            <x v="0"/>
            <x v="1"/>
          </reference>
        </references>
      </pivotArea>
    </format>
    <format dxfId="12">
      <pivotArea collapsedLevelsAreSubtotals="1" fieldPosition="0">
        <references count="1">
          <reference field="3" count="1">
            <x v="7"/>
          </reference>
        </references>
      </pivotArea>
    </format>
    <format dxfId="11">
      <pivotArea collapsedLevelsAreSubtotals="1" fieldPosition="0">
        <references count="2">
          <reference field="3" count="1" selected="0">
            <x v="7"/>
          </reference>
          <reference field="4" count="2">
            <x v="0"/>
            <x v="1"/>
          </reference>
        </references>
      </pivotArea>
    </format>
    <format dxfId="10">
      <pivotArea collapsedLevelsAreSubtotals="1" fieldPosition="0">
        <references count="1">
          <reference field="3" count="1">
            <x v="8"/>
          </reference>
        </references>
      </pivotArea>
    </format>
    <format dxfId="9">
      <pivotArea collapsedLevelsAreSubtotals="1" fieldPosition="0">
        <references count="2">
          <reference field="3" count="1" selected="0">
            <x v="8"/>
          </reference>
          <reference field="4" count="2">
            <x v="0"/>
            <x v="1"/>
          </reference>
        </references>
      </pivotArea>
    </format>
    <format dxfId="8">
      <pivotArea collapsedLevelsAreSubtotals="1" fieldPosition="0">
        <references count="1">
          <reference field="3" count="1">
            <x v="9"/>
          </reference>
        </references>
      </pivotArea>
    </format>
    <format dxfId="7">
      <pivotArea collapsedLevelsAreSubtotals="1" fieldPosition="0">
        <references count="2">
          <reference field="3" count="1" selected="0">
            <x v="9"/>
          </reference>
          <reference field="4" count="2">
            <x v="0"/>
            <x v="1"/>
          </reference>
        </references>
      </pivotArea>
    </format>
    <format dxfId="6">
      <pivotArea collapsedLevelsAreSubtotals="1" fieldPosition="0">
        <references count="1">
          <reference field="3" count="1">
            <x v="10"/>
          </reference>
        </references>
      </pivotArea>
    </format>
    <format dxfId="5">
      <pivotArea collapsedLevelsAreSubtotals="1" fieldPosition="0">
        <references count="2">
          <reference field="3" count="1" selected="0">
            <x v="10"/>
          </reference>
          <reference field="4" count="2">
            <x v="0"/>
            <x v="1"/>
          </reference>
        </references>
      </pivotArea>
    </format>
    <format dxfId="4">
      <pivotArea collapsedLevelsAreSubtotals="1" fieldPosition="0">
        <references count="1">
          <reference field="3" count="1">
            <x v="11"/>
          </reference>
        </references>
      </pivotArea>
    </format>
    <format dxfId="3">
      <pivotArea collapsedLevelsAreSubtotals="1" fieldPosition="0">
        <references count="2">
          <reference field="3" count="1" selected="0">
            <x v="11"/>
          </reference>
          <reference field="4" count="2">
            <x v="0"/>
            <x v="1"/>
          </reference>
        </references>
      </pivotArea>
    </format>
    <format dxfId="2">
      <pivotArea collapsedLevelsAreSubtotals="1" fieldPosition="0">
        <references count="1">
          <reference field="3" count="1">
            <x v="12"/>
          </reference>
        </references>
      </pivotArea>
    </format>
    <format dxfId="1">
      <pivotArea collapsedLevelsAreSubtotals="1" fieldPosition="0">
        <references count="2">
          <reference field="3" count="1" selected="0">
            <x v="12"/>
          </reference>
          <reference field="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22A35"/>
  </sheetPr>
  <dimension ref="A1:Z1000"/>
  <sheetViews>
    <sheetView showGridLines="0" workbookViewId="0">
      <selection activeCell="A16" sqref="A16"/>
    </sheetView>
  </sheetViews>
  <sheetFormatPr defaultColWidth="14.44140625" defaultRowHeight="15" customHeight="1" x14ac:dyDescent="0.3"/>
  <cols>
    <col min="1" max="1" width="40.88671875" customWidth="1"/>
    <col min="2" max="22" width="8.6640625" customWidth="1"/>
  </cols>
  <sheetData>
    <row r="1" spans="1:26" ht="41.25" customHeight="1" x14ac:dyDescent="0.3">
      <c r="A1" s="115" t="s">
        <v>0</v>
      </c>
      <c r="B1" s="116"/>
      <c r="C1" s="116"/>
      <c r="D1" s="116"/>
      <c r="E1" s="116"/>
      <c r="F1" s="116"/>
      <c r="G1" s="116"/>
      <c r="H1" s="116"/>
      <c r="I1" s="116"/>
      <c r="J1" s="116"/>
      <c r="K1" s="116"/>
      <c r="L1" s="116"/>
      <c r="M1" s="116"/>
      <c r="N1" s="116"/>
      <c r="O1" s="116"/>
      <c r="P1" s="116"/>
      <c r="Q1" s="116"/>
      <c r="R1" s="116"/>
      <c r="S1" s="116"/>
      <c r="T1" s="116"/>
      <c r="U1" s="116"/>
      <c r="V1" s="116"/>
      <c r="W1" s="116"/>
      <c r="X1" s="116"/>
      <c r="Y1" s="116"/>
      <c r="Z1" s="116"/>
    </row>
    <row r="2" spans="1:26" ht="17.25" customHeight="1" x14ac:dyDescent="0.3">
      <c r="A2" s="115"/>
      <c r="B2" s="116"/>
      <c r="C2" s="116"/>
      <c r="D2" s="116"/>
      <c r="E2" s="116"/>
      <c r="F2" s="116"/>
      <c r="G2" s="116"/>
      <c r="H2" s="116"/>
      <c r="I2" s="116"/>
      <c r="J2" s="116"/>
      <c r="K2" s="116"/>
      <c r="L2" s="116"/>
      <c r="M2" s="116"/>
      <c r="N2" s="116"/>
      <c r="O2" s="116"/>
      <c r="P2" s="116"/>
      <c r="Q2" s="116"/>
      <c r="R2" s="116"/>
      <c r="S2" s="116"/>
      <c r="T2" s="116"/>
      <c r="U2" s="116"/>
      <c r="V2" s="116"/>
      <c r="W2" s="116"/>
      <c r="X2" s="116"/>
      <c r="Y2" s="116"/>
      <c r="Z2" s="116"/>
    </row>
    <row r="3" spans="1:26" ht="15" customHeight="1" x14ac:dyDescent="0.3">
      <c r="A3" s="115" t="s">
        <v>1</v>
      </c>
      <c r="B3" s="117"/>
      <c r="C3" s="117"/>
      <c r="D3" s="117"/>
      <c r="E3" s="117"/>
      <c r="F3" s="117"/>
      <c r="G3" s="117"/>
      <c r="H3" s="117"/>
      <c r="I3" s="117"/>
      <c r="J3" s="117"/>
      <c r="K3" s="117"/>
      <c r="L3" s="117"/>
      <c r="M3" s="117"/>
      <c r="N3" s="117"/>
      <c r="O3" s="117"/>
      <c r="P3" s="117"/>
      <c r="Q3" s="117"/>
      <c r="R3" s="117"/>
      <c r="S3" s="117"/>
      <c r="T3" s="117"/>
      <c r="U3" s="117"/>
      <c r="V3" s="117"/>
      <c r="W3" s="117"/>
      <c r="X3" s="117"/>
      <c r="Y3" s="117"/>
      <c r="Z3" s="117"/>
    </row>
    <row r="4" spans="1:26" ht="17.25" customHeight="1" x14ac:dyDescent="0.3">
      <c r="A4" s="1" t="s">
        <v>2</v>
      </c>
      <c r="B4" s="2" t="s">
        <v>3</v>
      </c>
      <c r="C4" s="2"/>
      <c r="D4" s="2"/>
      <c r="E4" s="2"/>
      <c r="F4" s="2"/>
      <c r="G4" s="2"/>
      <c r="H4" s="2"/>
      <c r="I4" s="2"/>
      <c r="J4" s="2"/>
      <c r="K4" s="2"/>
      <c r="L4" s="2"/>
      <c r="M4" s="2"/>
      <c r="N4" s="2"/>
      <c r="O4" s="2"/>
      <c r="P4" s="2"/>
      <c r="Q4" s="2"/>
      <c r="R4" s="2"/>
      <c r="S4" s="2"/>
      <c r="T4" s="2"/>
      <c r="U4" s="2"/>
      <c r="V4" s="2"/>
      <c r="W4" s="2"/>
      <c r="X4" s="2"/>
      <c r="Y4" s="2"/>
      <c r="Z4" s="2"/>
    </row>
    <row r="5" spans="1:26" ht="17.25" customHeight="1" x14ac:dyDescent="0.3">
      <c r="A5" s="1" t="s">
        <v>4</v>
      </c>
      <c r="B5" s="2" t="s">
        <v>5</v>
      </c>
      <c r="C5" s="2"/>
      <c r="D5" s="2"/>
      <c r="E5" s="2"/>
      <c r="F5" s="2"/>
      <c r="G5" s="2"/>
      <c r="H5" s="2"/>
      <c r="I5" s="2"/>
      <c r="J5" s="2"/>
      <c r="K5" s="2"/>
      <c r="L5" s="2"/>
      <c r="M5" s="2"/>
      <c r="N5" s="2"/>
      <c r="O5" s="2"/>
      <c r="P5" s="2"/>
      <c r="Q5" s="2"/>
      <c r="R5" s="2"/>
      <c r="S5" s="2"/>
      <c r="T5" s="2"/>
      <c r="U5" s="2"/>
      <c r="V5" s="2"/>
      <c r="W5" s="2"/>
      <c r="X5" s="2"/>
      <c r="Y5" s="2"/>
      <c r="Z5" s="2"/>
    </row>
    <row r="6" spans="1:26" ht="17.25" customHeight="1" x14ac:dyDescent="0.3">
      <c r="A6" s="1" t="s">
        <v>6</v>
      </c>
      <c r="B6" s="2" t="s">
        <v>7</v>
      </c>
      <c r="C6" s="2"/>
      <c r="D6" s="2"/>
      <c r="E6" s="2"/>
      <c r="F6" s="2"/>
      <c r="G6" s="2"/>
      <c r="H6" s="2"/>
      <c r="I6" s="2"/>
      <c r="J6" s="2"/>
      <c r="K6" s="2"/>
      <c r="L6" s="2"/>
      <c r="M6" s="2"/>
      <c r="N6" s="2"/>
      <c r="O6" s="2"/>
      <c r="P6" s="2"/>
      <c r="Q6" s="2"/>
      <c r="R6" s="2"/>
      <c r="S6" s="2"/>
      <c r="T6" s="2"/>
      <c r="U6" s="2"/>
      <c r="V6" s="2"/>
      <c r="W6" s="2"/>
      <c r="X6" s="2"/>
      <c r="Y6" s="2"/>
      <c r="Z6" s="2"/>
    </row>
    <row r="7" spans="1:26" ht="17.25" customHeight="1" x14ac:dyDescent="0.3">
      <c r="A7" s="1" t="s">
        <v>8</v>
      </c>
      <c r="B7" s="2" t="s">
        <v>9</v>
      </c>
      <c r="C7" s="2"/>
      <c r="D7" s="2"/>
      <c r="E7" s="2"/>
      <c r="F7" s="2"/>
      <c r="G7" s="2"/>
      <c r="H7" s="2"/>
      <c r="I7" s="2"/>
      <c r="J7" s="2"/>
      <c r="K7" s="2"/>
      <c r="L7" s="2"/>
      <c r="M7" s="2"/>
      <c r="N7" s="2"/>
      <c r="O7" s="2"/>
      <c r="P7" s="2"/>
      <c r="Q7" s="2"/>
      <c r="R7" s="2"/>
      <c r="S7" s="2"/>
      <c r="T7" s="2"/>
      <c r="U7" s="2"/>
      <c r="V7" s="2"/>
      <c r="W7" s="2"/>
      <c r="X7" s="2"/>
      <c r="Y7" s="2"/>
      <c r="Z7" s="2"/>
    </row>
    <row r="8" spans="1:26" ht="17.25" customHeight="1" x14ac:dyDescent="0.3">
      <c r="A8" s="1" t="s">
        <v>10</v>
      </c>
      <c r="B8" s="2" t="s">
        <v>11</v>
      </c>
      <c r="C8" s="2"/>
      <c r="D8" s="2"/>
      <c r="E8" s="2"/>
      <c r="F8" s="2"/>
      <c r="G8" s="2"/>
      <c r="H8" s="2"/>
      <c r="I8" s="2"/>
      <c r="J8" s="2"/>
      <c r="K8" s="2"/>
      <c r="L8" s="2"/>
      <c r="M8" s="2"/>
      <c r="N8" s="2"/>
      <c r="O8" s="2"/>
      <c r="P8" s="2"/>
      <c r="Q8" s="2"/>
      <c r="R8" s="2"/>
      <c r="S8" s="2"/>
      <c r="T8" s="2"/>
      <c r="U8" s="2"/>
      <c r="V8" s="2"/>
      <c r="W8" s="2"/>
      <c r="X8" s="2"/>
      <c r="Y8" s="2"/>
      <c r="Z8" s="2"/>
    </row>
    <row r="9" spans="1:26" ht="17.25" customHeight="1" x14ac:dyDescent="0.3">
      <c r="A9" s="1" t="s">
        <v>12</v>
      </c>
      <c r="B9" s="2" t="s">
        <v>13</v>
      </c>
      <c r="C9" s="2"/>
      <c r="D9" s="2"/>
      <c r="E9" s="2"/>
      <c r="F9" s="2"/>
      <c r="G9" s="2"/>
      <c r="H9" s="2"/>
      <c r="I9" s="2"/>
      <c r="J9" s="2"/>
      <c r="K9" s="2"/>
      <c r="L9" s="2"/>
      <c r="M9" s="2"/>
      <c r="N9" s="2"/>
      <c r="O9" s="2"/>
      <c r="P9" s="2"/>
      <c r="Q9" s="2"/>
      <c r="R9" s="2"/>
      <c r="S9" s="2"/>
      <c r="T9" s="2"/>
      <c r="U9" s="2"/>
      <c r="V9" s="2"/>
      <c r="W9" s="2"/>
      <c r="X9" s="2"/>
      <c r="Y9" s="2"/>
      <c r="Z9" s="2"/>
    </row>
    <row r="10" spans="1:26" ht="17.25" customHeight="1" x14ac:dyDescent="0.3">
      <c r="A10" s="1" t="s">
        <v>14</v>
      </c>
      <c r="B10" s="2" t="s">
        <v>15</v>
      </c>
      <c r="C10" s="2"/>
      <c r="D10" s="2"/>
      <c r="E10" s="2"/>
      <c r="F10" s="2"/>
      <c r="G10" s="2"/>
      <c r="H10" s="2"/>
      <c r="I10" s="2"/>
      <c r="J10" s="2"/>
      <c r="K10" s="2"/>
      <c r="L10" s="2"/>
      <c r="M10" s="2"/>
      <c r="N10" s="2"/>
      <c r="O10" s="2"/>
      <c r="P10" s="2"/>
      <c r="Q10" s="2"/>
      <c r="R10" s="2"/>
      <c r="S10" s="2"/>
      <c r="T10" s="2"/>
      <c r="U10" s="2"/>
      <c r="V10" s="2"/>
      <c r="W10" s="2"/>
      <c r="X10" s="2"/>
      <c r="Y10" s="2"/>
      <c r="Z10" s="2"/>
    </row>
    <row r="11" spans="1:26" ht="17.25" customHeight="1" x14ac:dyDescent="0.3">
      <c r="A11" s="1" t="s">
        <v>16</v>
      </c>
      <c r="B11" s="2" t="s">
        <v>17</v>
      </c>
      <c r="C11" s="2"/>
      <c r="D11" s="2"/>
      <c r="E11" s="2"/>
      <c r="F11" s="2"/>
      <c r="G11" s="2"/>
      <c r="H11" s="2"/>
      <c r="I11" s="2"/>
      <c r="J11" s="2"/>
      <c r="K11" s="2"/>
      <c r="L11" s="2"/>
      <c r="M11" s="2"/>
      <c r="N11" s="2"/>
      <c r="O11" s="2"/>
      <c r="P11" s="2"/>
      <c r="Q11" s="2"/>
      <c r="R11" s="2"/>
      <c r="S11" s="2"/>
      <c r="T11" s="2"/>
      <c r="U11" s="2"/>
      <c r="V11" s="2"/>
      <c r="W11" s="2"/>
      <c r="X11" s="2"/>
      <c r="Y11" s="2"/>
      <c r="Z11" s="2"/>
    </row>
    <row r="12" spans="1:26" ht="17.25" customHeight="1" x14ac:dyDescent="0.3">
      <c r="A12" s="1" t="s">
        <v>18</v>
      </c>
      <c r="B12" s="2" t="s">
        <v>19</v>
      </c>
      <c r="C12" s="2"/>
      <c r="D12" s="2"/>
      <c r="E12" s="2"/>
      <c r="F12" s="2"/>
      <c r="G12" s="2"/>
      <c r="H12" s="2"/>
      <c r="I12" s="2"/>
      <c r="J12" s="2"/>
      <c r="K12" s="2"/>
      <c r="L12" s="2"/>
      <c r="M12" s="2"/>
      <c r="N12" s="2"/>
      <c r="O12" s="2"/>
      <c r="P12" s="2"/>
      <c r="Q12" s="2"/>
      <c r="R12" s="2"/>
      <c r="S12" s="2"/>
      <c r="T12" s="2"/>
      <c r="U12" s="2"/>
      <c r="V12" s="2"/>
      <c r="W12" s="2"/>
      <c r="X12" s="2"/>
      <c r="Y12" s="2"/>
      <c r="Z12" s="2"/>
    </row>
    <row r="13" spans="1:26" ht="17.25" customHeight="1" x14ac:dyDescent="0.3">
      <c r="A13" s="3" t="s">
        <v>20</v>
      </c>
      <c r="B13" s="2" t="s">
        <v>21</v>
      </c>
      <c r="C13" s="2"/>
      <c r="D13" s="2"/>
      <c r="E13" s="2"/>
      <c r="F13" s="2"/>
      <c r="G13" s="2"/>
      <c r="H13" s="2"/>
      <c r="I13" s="2"/>
      <c r="J13" s="2"/>
      <c r="K13" s="2"/>
      <c r="L13" s="2"/>
      <c r="M13" s="2"/>
      <c r="N13" s="2"/>
      <c r="O13" s="2"/>
      <c r="P13" s="2"/>
      <c r="Q13" s="2"/>
      <c r="R13" s="2"/>
      <c r="S13" s="2"/>
      <c r="T13" s="2"/>
      <c r="U13" s="2"/>
      <c r="V13" s="2"/>
      <c r="W13" s="2"/>
      <c r="X13" s="2"/>
      <c r="Y13" s="2"/>
      <c r="Z13" s="2"/>
    </row>
    <row r="14" spans="1:26" ht="17.25" customHeight="1" x14ac:dyDescent="0.3">
      <c r="A14" s="1" t="s">
        <v>22</v>
      </c>
      <c r="B14" s="4" t="s">
        <v>23</v>
      </c>
      <c r="C14" s="4"/>
      <c r="D14" s="4"/>
      <c r="E14" s="4"/>
      <c r="F14" s="4"/>
      <c r="G14" s="4"/>
      <c r="H14" s="4"/>
      <c r="I14" s="4"/>
      <c r="J14" s="4"/>
      <c r="K14" s="4"/>
      <c r="L14" s="4"/>
      <c r="M14" s="4"/>
      <c r="N14" s="4"/>
      <c r="O14" s="4"/>
      <c r="P14" s="4"/>
      <c r="Q14" s="4"/>
      <c r="R14" s="4"/>
      <c r="S14" s="4"/>
      <c r="T14" s="4"/>
      <c r="U14" s="4"/>
      <c r="V14" s="4"/>
      <c r="W14" s="4"/>
      <c r="X14" s="4"/>
      <c r="Y14" s="4"/>
      <c r="Z14" s="4"/>
    </row>
    <row r="15" spans="1:26" ht="17.25" customHeight="1" x14ac:dyDescent="0.3">
      <c r="A15" s="1" t="s">
        <v>24</v>
      </c>
      <c r="B15" s="4" t="s">
        <v>25</v>
      </c>
      <c r="C15" s="4"/>
      <c r="D15" s="4"/>
      <c r="E15" s="4"/>
      <c r="F15" s="4"/>
      <c r="G15" s="4"/>
      <c r="H15" s="4"/>
      <c r="I15" s="4"/>
      <c r="J15" s="4"/>
      <c r="K15" s="4"/>
      <c r="L15" s="4"/>
      <c r="M15" s="4"/>
      <c r="N15" s="4"/>
      <c r="O15" s="4"/>
      <c r="P15" s="4"/>
      <c r="Q15" s="4"/>
      <c r="R15" s="4"/>
      <c r="S15" s="4"/>
      <c r="T15" s="4"/>
      <c r="U15" s="4"/>
      <c r="V15" s="4"/>
      <c r="W15" s="4"/>
      <c r="X15" s="4"/>
      <c r="Y15" s="4"/>
      <c r="Z15" s="4"/>
    </row>
    <row r="16" spans="1:26" ht="17.25" customHeight="1" x14ac:dyDescent="0.3">
      <c r="A16" s="1" t="s">
        <v>26</v>
      </c>
      <c r="B16" s="4" t="s">
        <v>27</v>
      </c>
      <c r="C16" s="4"/>
      <c r="D16" s="4"/>
      <c r="E16" s="4"/>
      <c r="F16" s="4"/>
      <c r="G16" s="4"/>
      <c r="H16" s="4"/>
      <c r="I16" s="4"/>
      <c r="J16" s="4"/>
      <c r="K16" s="4"/>
      <c r="L16" s="4"/>
      <c r="M16" s="4"/>
      <c r="N16" s="4"/>
      <c r="O16" s="4"/>
      <c r="P16" s="4"/>
      <c r="Q16" s="4"/>
      <c r="R16" s="4"/>
      <c r="S16" s="4"/>
      <c r="T16" s="4"/>
      <c r="U16" s="4"/>
      <c r="V16" s="4"/>
      <c r="W16" s="4"/>
      <c r="X16" s="4"/>
      <c r="Y16" s="4"/>
      <c r="Z16" s="4"/>
    </row>
    <row r="17" spans="1:26" ht="17.25" customHeight="1" x14ac:dyDescent="0.3">
      <c r="A17" s="1" t="s">
        <v>8</v>
      </c>
      <c r="B17" s="4" t="s">
        <v>28</v>
      </c>
      <c r="C17" s="4"/>
      <c r="D17" s="4"/>
      <c r="E17" s="4"/>
      <c r="F17" s="4"/>
      <c r="G17" s="4"/>
      <c r="H17" s="4"/>
      <c r="I17" s="4"/>
      <c r="J17" s="4"/>
      <c r="K17" s="4"/>
      <c r="L17" s="4"/>
      <c r="M17" s="4"/>
      <c r="N17" s="4"/>
      <c r="O17" s="4"/>
      <c r="P17" s="4"/>
      <c r="Q17" s="4"/>
      <c r="R17" s="4"/>
      <c r="S17" s="4"/>
      <c r="T17" s="4"/>
      <c r="U17" s="4"/>
      <c r="V17" s="4"/>
      <c r="W17" s="4"/>
      <c r="X17" s="4"/>
      <c r="Y17" s="4"/>
      <c r="Z17" s="4"/>
    </row>
    <row r="18" spans="1:26" ht="17.25" customHeight="1" x14ac:dyDescent="0.3">
      <c r="A18" s="1" t="s">
        <v>29</v>
      </c>
      <c r="B18" s="4" t="s">
        <v>30</v>
      </c>
      <c r="C18" s="4"/>
      <c r="D18" s="4"/>
      <c r="E18" s="4"/>
      <c r="F18" s="4"/>
      <c r="G18" s="4"/>
      <c r="H18" s="4"/>
      <c r="I18" s="4"/>
      <c r="J18" s="4"/>
      <c r="K18" s="4"/>
      <c r="L18" s="4"/>
      <c r="M18" s="4"/>
      <c r="N18" s="4"/>
      <c r="O18" s="4"/>
      <c r="P18" s="4"/>
      <c r="Q18" s="4"/>
      <c r="R18" s="4"/>
      <c r="S18" s="4"/>
      <c r="T18" s="4"/>
      <c r="U18" s="4"/>
      <c r="V18" s="4"/>
      <c r="W18" s="4"/>
      <c r="X18" s="4"/>
      <c r="Y18" s="4"/>
      <c r="Z18" s="4"/>
    </row>
    <row r="19" spans="1:26" ht="17.25" customHeight="1" x14ac:dyDescent="0.3">
      <c r="A19" s="4"/>
      <c r="B19" s="4"/>
      <c r="C19" s="4"/>
      <c r="D19" s="4"/>
      <c r="E19" s="4"/>
      <c r="F19" s="4"/>
      <c r="G19" s="4"/>
      <c r="H19" s="4"/>
      <c r="I19" s="4"/>
      <c r="J19" s="4"/>
      <c r="K19" s="4"/>
      <c r="L19" s="4"/>
      <c r="M19" s="4"/>
      <c r="N19" s="4"/>
      <c r="O19" s="4"/>
      <c r="P19" s="4"/>
      <c r="Q19" s="4"/>
      <c r="R19" s="4"/>
      <c r="S19" s="4"/>
      <c r="T19" s="4"/>
      <c r="U19" s="4"/>
      <c r="V19" s="4"/>
      <c r="W19" s="4"/>
      <c r="X19" s="4"/>
      <c r="Y19" s="4"/>
      <c r="Z19" s="4"/>
    </row>
    <row r="20" spans="1:26" ht="17.25" customHeight="1" x14ac:dyDescent="0.3">
      <c r="A20" s="4"/>
      <c r="B20" s="4"/>
      <c r="C20" s="4"/>
      <c r="D20" s="4"/>
      <c r="E20" s="4"/>
      <c r="F20" s="4"/>
      <c r="G20" s="4"/>
      <c r="H20" s="4"/>
      <c r="I20" s="4"/>
      <c r="J20" s="4"/>
      <c r="K20" s="4"/>
      <c r="L20" s="4"/>
      <c r="M20" s="4"/>
      <c r="N20" s="4"/>
      <c r="O20" s="4"/>
      <c r="P20" s="4"/>
      <c r="Q20" s="4"/>
      <c r="R20" s="4"/>
      <c r="S20" s="4"/>
      <c r="T20" s="4"/>
      <c r="U20" s="4"/>
      <c r="V20" s="4"/>
      <c r="W20" s="4"/>
      <c r="X20" s="4"/>
      <c r="Y20" s="4"/>
      <c r="Z20" s="4"/>
    </row>
    <row r="21" spans="1:26" ht="17.25" customHeight="1" x14ac:dyDescent="0.3">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7.25" customHeight="1" x14ac:dyDescent="0.3">
      <c r="A22" s="4"/>
      <c r="B22" s="4"/>
      <c r="C22" s="4"/>
      <c r="D22" s="4"/>
      <c r="E22" s="4"/>
      <c r="F22" s="4"/>
      <c r="G22" s="4"/>
      <c r="H22" s="4"/>
      <c r="I22" s="4"/>
      <c r="J22" s="4"/>
      <c r="K22" s="4"/>
      <c r="L22" s="4"/>
      <c r="M22" s="4"/>
      <c r="N22" s="4"/>
      <c r="O22" s="4"/>
      <c r="P22" s="4"/>
      <c r="Q22" s="4"/>
      <c r="R22" s="4"/>
      <c r="S22" s="4"/>
      <c r="T22" s="4"/>
      <c r="U22" s="4"/>
      <c r="V22" s="4"/>
      <c r="W22" s="4"/>
      <c r="X22" s="4"/>
      <c r="Y22" s="4"/>
      <c r="Z22" s="4"/>
    </row>
    <row r="23" spans="1:26" ht="17.25" customHeight="1" x14ac:dyDescent="0.3">
      <c r="A23" s="4"/>
      <c r="B23" s="4"/>
      <c r="C23" s="4"/>
      <c r="D23" s="4"/>
      <c r="E23" s="4"/>
      <c r="F23" s="4"/>
      <c r="G23" s="4"/>
      <c r="H23" s="4"/>
      <c r="I23" s="4"/>
      <c r="J23" s="4"/>
      <c r="K23" s="4"/>
      <c r="L23" s="4"/>
      <c r="M23" s="4"/>
      <c r="N23" s="4"/>
      <c r="O23" s="4"/>
      <c r="P23" s="4"/>
      <c r="Q23" s="4"/>
      <c r="R23" s="4"/>
      <c r="S23" s="4"/>
      <c r="T23" s="4"/>
      <c r="U23" s="4"/>
      <c r="V23" s="4"/>
      <c r="W23" s="4"/>
      <c r="X23" s="4"/>
      <c r="Y23" s="4"/>
      <c r="Z23" s="4"/>
    </row>
    <row r="24" spans="1:26" ht="17.25" customHeight="1" x14ac:dyDescent="0.3">
      <c r="A24" s="4"/>
      <c r="B24" s="4"/>
      <c r="C24" s="4"/>
      <c r="D24" s="4"/>
      <c r="E24" s="4"/>
      <c r="F24" s="4"/>
      <c r="G24" s="4"/>
      <c r="H24" s="4"/>
      <c r="I24" s="4"/>
      <c r="J24" s="4"/>
      <c r="K24" s="4"/>
      <c r="L24" s="4"/>
      <c r="M24" s="4"/>
      <c r="N24" s="4"/>
      <c r="O24" s="4"/>
      <c r="P24" s="4"/>
      <c r="Q24" s="4"/>
      <c r="R24" s="4"/>
      <c r="S24" s="4"/>
      <c r="T24" s="4"/>
      <c r="U24" s="4"/>
      <c r="V24" s="4"/>
      <c r="W24" s="4"/>
      <c r="X24" s="4"/>
      <c r="Y24" s="4"/>
      <c r="Z24" s="4"/>
    </row>
    <row r="25" spans="1:26" ht="17.25" customHeight="1" x14ac:dyDescent="0.3">
      <c r="A25" s="4"/>
      <c r="B25" s="4"/>
      <c r="C25" s="4"/>
      <c r="D25" s="4"/>
      <c r="E25" s="4"/>
      <c r="F25" s="4"/>
      <c r="G25" s="4"/>
      <c r="H25" s="4"/>
      <c r="I25" s="4"/>
      <c r="J25" s="4"/>
      <c r="K25" s="4"/>
      <c r="L25" s="4"/>
      <c r="M25" s="4"/>
      <c r="N25" s="4"/>
      <c r="O25" s="4"/>
      <c r="P25" s="4"/>
      <c r="Q25" s="4"/>
      <c r="R25" s="4"/>
      <c r="S25" s="4"/>
      <c r="T25" s="4"/>
      <c r="U25" s="4"/>
      <c r="V25" s="4"/>
      <c r="W25" s="4"/>
      <c r="X25" s="4"/>
      <c r="Y25" s="4"/>
      <c r="Z25" s="4"/>
    </row>
    <row r="26" spans="1:26" ht="17.25" customHeight="1" x14ac:dyDescent="0.3">
      <c r="A26" s="4"/>
      <c r="B26" s="4"/>
      <c r="C26" s="4"/>
      <c r="D26" s="4"/>
      <c r="E26" s="4"/>
      <c r="F26" s="4"/>
      <c r="G26" s="4"/>
      <c r="H26" s="4"/>
      <c r="I26" s="4"/>
      <c r="J26" s="4"/>
      <c r="K26" s="4"/>
      <c r="L26" s="4"/>
      <c r="M26" s="4"/>
      <c r="N26" s="4"/>
      <c r="O26" s="4"/>
      <c r="P26" s="4"/>
      <c r="Q26" s="4"/>
      <c r="R26" s="4"/>
      <c r="S26" s="4"/>
      <c r="T26" s="4"/>
      <c r="U26" s="4"/>
      <c r="V26" s="4"/>
      <c r="W26" s="4"/>
      <c r="X26" s="4"/>
      <c r="Y26" s="4"/>
      <c r="Z26" s="4"/>
    </row>
    <row r="27" spans="1:26" ht="17.25" customHeight="1" x14ac:dyDescent="0.3">
      <c r="A27" s="4"/>
      <c r="B27" s="4"/>
      <c r="C27" s="4"/>
      <c r="D27" s="4"/>
      <c r="E27" s="4"/>
      <c r="F27" s="4"/>
      <c r="G27" s="4"/>
      <c r="H27" s="4"/>
      <c r="I27" s="4"/>
      <c r="J27" s="4"/>
      <c r="K27" s="4"/>
      <c r="L27" s="4"/>
      <c r="M27" s="4"/>
      <c r="N27" s="4"/>
      <c r="O27" s="4"/>
      <c r="P27" s="4"/>
      <c r="Q27" s="4"/>
      <c r="R27" s="4"/>
      <c r="S27" s="4"/>
      <c r="T27" s="4"/>
      <c r="U27" s="4"/>
      <c r="V27" s="4"/>
      <c r="W27" s="4"/>
      <c r="X27" s="4"/>
      <c r="Y27" s="4"/>
      <c r="Z27" s="4"/>
    </row>
    <row r="28" spans="1:26" ht="17.25" customHeight="1" x14ac:dyDescent="0.3">
      <c r="A28" s="4"/>
      <c r="B28" s="4"/>
      <c r="C28" s="4"/>
      <c r="D28" s="4"/>
      <c r="E28" s="4"/>
      <c r="F28" s="4"/>
      <c r="G28" s="4"/>
      <c r="H28" s="4"/>
      <c r="I28" s="4"/>
      <c r="J28" s="4"/>
      <c r="K28" s="4"/>
      <c r="L28" s="4"/>
      <c r="M28" s="4"/>
      <c r="N28" s="4"/>
      <c r="O28" s="4"/>
      <c r="P28" s="4"/>
      <c r="Q28" s="4"/>
      <c r="R28" s="4"/>
      <c r="S28" s="4"/>
      <c r="T28" s="4"/>
      <c r="U28" s="4"/>
      <c r="V28" s="4"/>
      <c r="W28" s="4"/>
      <c r="X28" s="4"/>
      <c r="Y28" s="4"/>
      <c r="Z28" s="4"/>
    </row>
    <row r="29" spans="1:26" ht="17.25" customHeight="1" x14ac:dyDescent="0.3">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7.25" customHeight="1" x14ac:dyDescent="0.3">
      <c r="A30" s="4"/>
      <c r="B30" s="4"/>
      <c r="C30" s="4"/>
      <c r="D30" s="4"/>
      <c r="E30" s="4"/>
      <c r="F30" s="4"/>
      <c r="G30" s="4"/>
      <c r="H30" s="4"/>
      <c r="I30" s="4"/>
      <c r="J30" s="4"/>
      <c r="K30" s="4"/>
      <c r="L30" s="4"/>
      <c r="M30" s="4"/>
      <c r="N30" s="4"/>
      <c r="O30" s="4"/>
      <c r="P30" s="4"/>
      <c r="Q30" s="4"/>
      <c r="R30" s="4"/>
      <c r="S30" s="4"/>
      <c r="T30" s="4"/>
      <c r="U30" s="4"/>
      <c r="V30" s="4"/>
      <c r="W30" s="4"/>
      <c r="X30" s="4"/>
      <c r="Y30" s="4"/>
      <c r="Z30" s="4"/>
    </row>
    <row r="31" spans="1:26" ht="17.25" customHeight="1" x14ac:dyDescent="0.3">
      <c r="A31" s="4"/>
      <c r="B31" s="4"/>
      <c r="C31" s="4"/>
      <c r="D31" s="4"/>
      <c r="E31" s="4"/>
      <c r="F31" s="4"/>
      <c r="G31" s="4"/>
      <c r="H31" s="4"/>
      <c r="I31" s="4"/>
      <c r="J31" s="4"/>
      <c r="K31" s="4"/>
      <c r="L31" s="4"/>
      <c r="M31" s="4"/>
      <c r="N31" s="4"/>
      <c r="O31" s="4"/>
      <c r="P31" s="4"/>
      <c r="Q31" s="4"/>
      <c r="R31" s="4"/>
      <c r="S31" s="4"/>
      <c r="T31" s="4"/>
      <c r="U31" s="4"/>
      <c r="V31" s="4"/>
      <c r="W31" s="4"/>
      <c r="X31" s="4"/>
      <c r="Y31" s="4"/>
      <c r="Z31" s="4"/>
    </row>
    <row r="32" spans="1:26" ht="17.25" customHeight="1" x14ac:dyDescent="0.3">
      <c r="A32" s="4"/>
      <c r="B32" s="4"/>
      <c r="C32" s="4"/>
      <c r="D32" s="4"/>
      <c r="E32" s="4"/>
      <c r="F32" s="4"/>
      <c r="G32" s="4"/>
      <c r="H32" s="4"/>
      <c r="I32" s="4"/>
      <c r="J32" s="4"/>
      <c r="K32" s="4"/>
      <c r="L32" s="4"/>
      <c r="M32" s="4"/>
      <c r="N32" s="4"/>
      <c r="O32" s="4"/>
      <c r="P32" s="4"/>
      <c r="Q32" s="4"/>
      <c r="R32" s="4"/>
      <c r="S32" s="4"/>
      <c r="T32" s="4"/>
      <c r="U32" s="4"/>
      <c r="V32" s="4"/>
      <c r="W32" s="4"/>
      <c r="X32" s="4"/>
      <c r="Y32" s="4"/>
      <c r="Z32" s="4"/>
    </row>
    <row r="33" spans="1:26" ht="17.25" customHeight="1" x14ac:dyDescent="0.3">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7.25" customHeight="1" x14ac:dyDescent="0.3">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7.25" customHeight="1" x14ac:dyDescent="0.3">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7.25" customHeight="1" x14ac:dyDescent="0.3">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7.25" customHeight="1" x14ac:dyDescent="0.3">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7.25" customHeight="1" x14ac:dyDescent="0.3">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7.25" customHeight="1" x14ac:dyDescent="0.3">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7.25" customHeight="1" x14ac:dyDescent="0.3">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7.25" customHeight="1" x14ac:dyDescent="0.3">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7.25" customHeight="1" x14ac:dyDescent="0.3">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7.25" customHeight="1" x14ac:dyDescent="0.3">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7.25" customHeight="1" x14ac:dyDescent="0.3">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7.25" customHeight="1" x14ac:dyDescent="0.3">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7.25" customHeight="1" x14ac:dyDescent="0.3">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7.25" customHeight="1" x14ac:dyDescent="0.3">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7.25" customHeight="1" x14ac:dyDescent="0.3">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7.25" customHeight="1" x14ac:dyDescent="0.3">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7.25" customHeight="1" x14ac:dyDescent="0.3">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7.25" customHeight="1" x14ac:dyDescent="0.3">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7.25" customHeight="1" x14ac:dyDescent="0.3">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7.25" customHeight="1" x14ac:dyDescent="0.3">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7.25" customHeight="1" x14ac:dyDescent="0.3">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7.25" customHeight="1" x14ac:dyDescent="0.3">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7.25" customHeight="1" x14ac:dyDescent="0.3">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7.25" customHeight="1" x14ac:dyDescent="0.3">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7.25" customHeight="1" x14ac:dyDescent="0.3">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7.25" customHeight="1" x14ac:dyDescent="0.3">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7.25" customHeight="1" x14ac:dyDescent="0.3">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7.25" customHeight="1" x14ac:dyDescent="0.3">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7.25" customHeight="1" x14ac:dyDescent="0.3">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7.25" customHeight="1" x14ac:dyDescent="0.3">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7.25" customHeight="1" x14ac:dyDescent="0.3">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7.25" customHeight="1" x14ac:dyDescent="0.3">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7.25" customHeight="1" x14ac:dyDescent="0.3">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7.25" customHeight="1" x14ac:dyDescent="0.3">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7.25" customHeight="1" x14ac:dyDescent="0.3">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7.25" customHeight="1" x14ac:dyDescent="0.3">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7.25" customHeight="1" x14ac:dyDescent="0.3">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7.25" customHeight="1" x14ac:dyDescent="0.3">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7.25" customHeight="1" x14ac:dyDescent="0.3">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7.25" customHeight="1" x14ac:dyDescent="0.3">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7.25" customHeight="1" x14ac:dyDescent="0.3">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7.25" customHeight="1" x14ac:dyDescent="0.3">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7.25" customHeight="1" x14ac:dyDescent="0.3">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7.25" customHeight="1" x14ac:dyDescent="0.3">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7.25" customHeight="1" x14ac:dyDescent="0.3">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7.25" customHeight="1" x14ac:dyDescent="0.3">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7.2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7.25" customHeight="1" x14ac:dyDescent="0.3">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7.25" customHeight="1" x14ac:dyDescent="0.3">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7.25" customHeight="1" x14ac:dyDescent="0.3">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7.25" customHeight="1" x14ac:dyDescent="0.3">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7.25" customHeight="1" x14ac:dyDescent="0.3">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7.25" customHeight="1" x14ac:dyDescent="0.3">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7.2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7.2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7.2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7.2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7.2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7.2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7.2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7.2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7.2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7.2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7.2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7.2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7.2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7.2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7.2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7.2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7.2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7.2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7.2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7.2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7.2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7.2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7.2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7.2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7.2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7.2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7.2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7.2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7.2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7.2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7.2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7.2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7.2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7.2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7.2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7.2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7.2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7.2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7.2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7.2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7.2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7.2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7.2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7.2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7.2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7.2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7.2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7.2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7.2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7.2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7.2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7.2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7.2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7.2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7.2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7.2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7.2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7.2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7.2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7.2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7.2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7.2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7.2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7.2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7.2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7.2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7.2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7.2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7.2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7.2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7.2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7.2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7.2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7.2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7.2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7.2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7.2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7.2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7.2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7.2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7.2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7.2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7.2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7.2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7.2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7.2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7.2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7.2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7.2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7.2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7.2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7.2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7.2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7.2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7.2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7.2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7.2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7.2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7.2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7.2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7.2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7.2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7.2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7.2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7.2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7.2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7.2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7.2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7.2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7.2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7.2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7.2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7.2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7.2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7.2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7.2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7.2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7.2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7.2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7.2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7.2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7.2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7.2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7.2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7.2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7.2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7.2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7.2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7.2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7.2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7.2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7.2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7.2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7.2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11"/>
  <sheetViews>
    <sheetView workbookViewId="0">
      <pane ySplit="2" topLeftCell="A797" activePane="bottomLeft" state="frozen"/>
      <selection pane="bottomLeft" activeCell="A939" sqref="A939:XFD950"/>
    </sheetView>
  </sheetViews>
  <sheetFormatPr defaultColWidth="14.44140625" defaultRowHeight="15" customHeight="1" x14ac:dyDescent="0.3"/>
  <cols>
    <col min="1" max="1" width="21.44140625" customWidth="1"/>
    <col min="2" max="3" width="19.88671875" customWidth="1"/>
    <col min="4" max="4" width="8.6640625" customWidth="1"/>
    <col min="5" max="6" width="15.109375" customWidth="1"/>
    <col min="7" max="7" width="27.5546875" customWidth="1"/>
    <col min="8" max="8" width="31.88671875" customWidth="1"/>
    <col min="9" max="9" width="16.88671875" customWidth="1"/>
    <col min="10" max="10" width="18.6640625" customWidth="1"/>
    <col min="11" max="12" width="12.33203125" customWidth="1"/>
    <col min="13" max="26" width="8.6640625" customWidth="1"/>
  </cols>
  <sheetData>
    <row r="1" spans="1:26" ht="14.25" customHeight="1" x14ac:dyDescent="0.3">
      <c r="A1" s="118" t="s">
        <v>31</v>
      </c>
      <c r="B1" s="119"/>
      <c r="C1" s="118"/>
      <c r="D1" s="119"/>
      <c r="E1" s="119"/>
      <c r="F1" s="119"/>
      <c r="G1" s="119"/>
      <c r="H1" s="119"/>
      <c r="I1" s="119"/>
      <c r="J1" s="119"/>
      <c r="K1" s="120"/>
      <c r="L1" s="120"/>
      <c r="M1" s="120"/>
      <c r="N1" s="120"/>
      <c r="O1" s="120"/>
      <c r="P1" s="120"/>
      <c r="Q1" s="120"/>
      <c r="R1" s="120"/>
      <c r="S1" s="120"/>
      <c r="T1" s="120"/>
      <c r="U1" s="120"/>
      <c r="V1" s="120"/>
      <c r="W1" s="120"/>
      <c r="X1" s="120"/>
      <c r="Y1" s="120"/>
      <c r="Z1" s="120"/>
    </row>
    <row r="2" spans="1:26" ht="14.25" customHeight="1" x14ac:dyDescent="0.3">
      <c r="A2" s="118" t="s">
        <v>2</v>
      </c>
      <c r="B2" s="118" t="s">
        <v>4</v>
      </c>
      <c r="C2" s="118" t="s">
        <v>6</v>
      </c>
      <c r="D2" s="118" t="s">
        <v>8</v>
      </c>
      <c r="E2" s="118" t="s">
        <v>10</v>
      </c>
      <c r="F2" s="118" t="s">
        <v>12</v>
      </c>
      <c r="G2" s="118" t="s">
        <v>14</v>
      </c>
      <c r="H2" s="118" t="s">
        <v>16</v>
      </c>
      <c r="I2" s="118" t="s">
        <v>18</v>
      </c>
      <c r="J2" s="121" t="s">
        <v>20</v>
      </c>
      <c r="K2" s="122"/>
      <c r="L2" s="120"/>
      <c r="M2" s="120"/>
      <c r="N2" s="120"/>
      <c r="O2" s="120"/>
      <c r="P2" s="120"/>
      <c r="Q2" s="120"/>
      <c r="R2" s="120"/>
      <c r="S2" s="120"/>
      <c r="T2" s="120"/>
      <c r="U2" s="120"/>
      <c r="V2" s="120"/>
      <c r="W2" s="120"/>
      <c r="X2" s="120"/>
      <c r="Y2" s="120"/>
      <c r="Z2" s="120"/>
    </row>
    <row r="3" spans="1:26" ht="14.25" customHeight="1" x14ac:dyDescent="0.3">
      <c r="A3" s="4" t="s">
        <v>32</v>
      </c>
      <c r="B3" s="4" t="s">
        <v>33</v>
      </c>
      <c r="C3" s="4" t="s">
        <v>34</v>
      </c>
      <c r="D3" s="5">
        <v>41456</v>
      </c>
      <c r="E3" s="6">
        <f t="shared" ref="E3:E257" si="0">MONTH(D3)</f>
        <v>7</v>
      </c>
      <c r="F3" s="6" t="s">
        <v>35</v>
      </c>
      <c r="G3" s="4" t="s">
        <v>36</v>
      </c>
      <c r="H3" s="4" t="s">
        <v>37</v>
      </c>
      <c r="I3" s="4" t="s">
        <v>38</v>
      </c>
      <c r="J3" s="7">
        <v>1473589.0469999998</v>
      </c>
      <c r="K3" s="8"/>
    </row>
    <row r="4" spans="1:26" ht="14.25" customHeight="1" x14ac:dyDescent="0.3">
      <c r="A4" s="4" t="s">
        <v>32</v>
      </c>
      <c r="B4" s="4" t="s">
        <v>33</v>
      </c>
      <c r="C4" s="4" t="s">
        <v>34</v>
      </c>
      <c r="D4" s="5">
        <v>41487</v>
      </c>
      <c r="E4" s="6">
        <f t="shared" si="0"/>
        <v>8</v>
      </c>
      <c r="F4" s="6" t="s">
        <v>35</v>
      </c>
      <c r="G4" s="4" t="s">
        <v>36</v>
      </c>
      <c r="H4" s="4" t="s">
        <v>37</v>
      </c>
      <c r="I4" s="4" t="s">
        <v>38</v>
      </c>
      <c r="J4" s="7">
        <v>1419296.1002499999</v>
      </c>
      <c r="K4" s="8"/>
    </row>
    <row r="5" spans="1:26" ht="14.25" customHeight="1" x14ac:dyDescent="0.3">
      <c r="A5" s="4" t="s">
        <v>32</v>
      </c>
      <c r="B5" s="4" t="s">
        <v>33</v>
      </c>
      <c r="C5" s="4" t="s">
        <v>34</v>
      </c>
      <c r="D5" s="5">
        <v>41518</v>
      </c>
      <c r="E5" s="6">
        <f t="shared" si="0"/>
        <v>9</v>
      </c>
      <c r="F5" s="6" t="s">
        <v>35</v>
      </c>
      <c r="G5" s="4" t="s">
        <v>36</v>
      </c>
      <c r="H5" s="4" t="s">
        <v>37</v>
      </c>
      <c r="I5" s="4" t="s">
        <v>38</v>
      </c>
      <c r="J5" s="7">
        <v>1310673.21</v>
      </c>
      <c r="K5" s="8"/>
    </row>
    <row r="6" spans="1:26" ht="14.25" customHeight="1" x14ac:dyDescent="0.3">
      <c r="A6" s="4" t="s">
        <v>32</v>
      </c>
      <c r="B6" s="4" t="s">
        <v>33</v>
      </c>
      <c r="C6" s="4" t="s">
        <v>34</v>
      </c>
      <c r="D6" s="5">
        <v>41548</v>
      </c>
      <c r="E6" s="6">
        <f t="shared" si="0"/>
        <v>10</v>
      </c>
      <c r="F6" s="6" t="s">
        <v>35</v>
      </c>
      <c r="G6" s="4" t="s">
        <v>36</v>
      </c>
      <c r="H6" s="4" t="s">
        <v>37</v>
      </c>
      <c r="I6" s="4" t="s">
        <v>38</v>
      </c>
      <c r="J6" s="7">
        <v>1301024.7319999998</v>
      </c>
      <c r="K6" s="8"/>
    </row>
    <row r="7" spans="1:26" ht="14.25" customHeight="1" x14ac:dyDescent="0.3">
      <c r="A7" s="4" t="s">
        <v>32</v>
      </c>
      <c r="B7" s="4" t="s">
        <v>33</v>
      </c>
      <c r="C7" s="4" t="s">
        <v>34</v>
      </c>
      <c r="D7" s="5">
        <v>41579</v>
      </c>
      <c r="E7" s="6">
        <f t="shared" si="0"/>
        <v>11</v>
      </c>
      <c r="F7" s="6" t="s">
        <v>35</v>
      </c>
      <c r="G7" s="4" t="s">
        <v>36</v>
      </c>
      <c r="H7" s="4" t="s">
        <v>37</v>
      </c>
      <c r="I7" s="4" t="s">
        <v>38</v>
      </c>
      <c r="J7" s="7">
        <v>1373822.8629999999</v>
      </c>
    </row>
    <row r="8" spans="1:26" ht="14.25" customHeight="1" x14ac:dyDescent="0.3">
      <c r="A8" s="4" t="s">
        <v>32</v>
      </c>
      <c r="B8" s="4" t="s">
        <v>33</v>
      </c>
      <c r="C8" s="4" t="s">
        <v>34</v>
      </c>
      <c r="D8" s="5">
        <v>41609</v>
      </c>
      <c r="E8" s="6">
        <f t="shared" si="0"/>
        <v>12</v>
      </c>
      <c r="F8" s="6" t="s">
        <v>35</v>
      </c>
      <c r="G8" s="4" t="s">
        <v>36</v>
      </c>
      <c r="H8" s="4" t="s">
        <v>37</v>
      </c>
      <c r="I8" s="4" t="s">
        <v>38</v>
      </c>
      <c r="J8" s="7">
        <v>1340623.0372500001</v>
      </c>
    </row>
    <row r="9" spans="1:26" ht="14.25" customHeight="1" x14ac:dyDescent="0.3">
      <c r="A9" s="4" t="s">
        <v>32</v>
      </c>
      <c r="B9" s="4" t="s">
        <v>33</v>
      </c>
      <c r="C9" s="4" t="s">
        <v>34</v>
      </c>
      <c r="D9" s="5">
        <v>41640</v>
      </c>
      <c r="E9" s="6">
        <f t="shared" si="0"/>
        <v>1</v>
      </c>
      <c r="F9" s="6" t="s">
        <v>35</v>
      </c>
      <c r="G9" s="4" t="s">
        <v>36</v>
      </c>
      <c r="H9" s="4" t="s">
        <v>37</v>
      </c>
      <c r="I9" s="4" t="s">
        <v>38</v>
      </c>
      <c r="J9" s="7">
        <v>1948962.5522499997</v>
      </c>
    </row>
    <row r="10" spans="1:26" ht="14.25" customHeight="1" x14ac:dyDescent="0.3">
      <c r="A10" s="4" t="s">
        <v>32</v>
      </c>
      <c r="B10" s="4" t="s">
        <v>33</v>
      </c>
      <c r="C10" s="4" t="s">
        <v>34</v>
      </c>
      <c r="D10" s="5">
        <v>41671</v>
      </c>
      <c r="E10" s="6">
        <f t="shared" si="0"/>
        <v>2</v>
      </c>
      <c r="F10" s="6" t="s">
        <v>35</v>
      </c>
      <c r="G10" s="4" t="s">
        <v>36</v>
      </c>
      <c r="H10" s="4" t="s">
        <v>37</v>
      </c>
      <c r="I10" s="4" t="s">
        <v>38</v>
      </c>
      <c r="J10" s="7">
        <v>1725161.6969999999</v>
      </c>
    </row>
    <row r="11" spans="1:26" ht="14.25" customHeight="1" x14ac:dyDescent="0.3">
      <c r="A11" s="4" t="s">
        <v>32</v>
      </c>
      <c r="B11" s="4" t="s">
        <v>33</v>
      </c>
      <c r="C11" s="4" t="s">
        <v>34</v>
      </c>
      <c r="D11" s="5">
        <v>41699</v>
      </c>
      <c r="E11" s="6">
        <f t="shared" si="0"/>
        <v>3</v>
      </c>
      <c r="F11" s="6" t="s">
        <v>35</v>
      </c>
      <c r="G11" s="4" t="s">
        <v>36</v>
      </c>
      <c r="H11" s="4" t="s">
        <v>37</v>
      </c>
      <c r="I11" s="4" t="s">
        <v>38</v>
      </c>
      <c r="J11" s="7">
        <v>1818208.6194999998</v>
      </c>
    </row>
    <row r="12" spans="1:26" ht="14.25" customHeight="1" x14ac:dyDescent="0.3">
      <c r="A12" s="4" t="s">
        <v>32</v>
      </c>
      <c r="B12" s="4" t="s">
        <v>33</v>
      </c>
      <c r="C12" s="4" t="s">
        <v>34</v>
      </c>
      <c r="D12" s="5">
        <v>41730</v>
      </c>
      <c r="E12" s="6">
        <f t="shared" si="0"/>
        <v>4</v>
      </c>
      <c r="F12" s="6" t="s">
        <v>35</v>
      </c>
      <c r="G12" s="4" t="s">
        <v>36</v>
      </c>
      <c r="H12" s="4" t="s">
        <v>37</v>
      </c>
      <c r="I12" s="4" t="s">
        <v>38</v>
      </c>
      <c r="J12" s="7">
        <v>1328501.68325</v>
      </c>
    </row>
    <row r="13" spans="1:26" ht="14.25" customHeight="1" x14ac:dyDescent="0.3">
      <c r="A13" s="4" t="s">
        <v>32</v>
      </c>
      <c r="B13" s="4" t="s">
        <v>33</v>
      </c>
      <c r="C13" s="4" t="s">
        <v>34</v>
      </c>
      <c r="D13" s="5">
        <v>41760</v>
      </c>
      <c r="E13" s="6">
        <f t="shared" si="0"/>
        <v>5</v>
      </c>
      <c r="F13" s="6" t="s">
        <v>35</v>
      </c>
      <c r="G13" s="4" t="s">
        <v>36</v>
      </c>
      <c r="H13" s="4" t="s">
        <v>37</v>
      </c>
      <c r="I13" s="4" t="s">
        <v>38</v>
      </c>
      <c r="J13" s="7">
        <v>1344117.2814999998</v>
      </c>
    </row>
    <row r="14" spans="1:26" ht="14.25" customHeight="1" x14ac:dyDescent="0.3">
      <c r="A14" s="4" t="s">
        <v>32</v>
      </c>
      <c r="B14" s="4" t="s">
        <v>33</v>
      </c>
      <c r="C14" s="4" t="s">
        <v>34</v>
      </c>
      <c r="D14" s="5">
        <v>41791</v>
      </c>
      <c r="E14" s="6">
        <f t="shared" si="0"/>
        <v>6</v>
      </c>
      <c r="F14" s="6" t="s">
        <v>35</v>
      </c>
      <c r="G14" s="4" t="s">
        <v>36</v>
      </c>
      <c r="H14" s="4" t="s">
        <v>37</v>
      </c>
      <c r="I14" s="4" t="s">
        <v>38</v>
      </c>
      <c r="J14" s="7">
        <v>1291609.1335</v>
      </c>
    </row>
    <row r="15" spans="1:26" ht="14.25" customHeight="1" x14ac:dyDescent="0.3">
      <c r="A15" s="4" t="s">
        <v>32</v>
      </c>
      <c r="B15" s="4" t="s">
        <v>33</v>
      </c>
      <c r="C15" s="4" t="s">
        <v>34</v>
      </c>
      <c r="D15" s="5">
        <v>41456</v>
      </c>
      <c r="E15" s="6">
        <f t="shared" si="0"/>
        <v>7</v>
      </c>
      <c r="F15" s="6" t="s">
        <v>35</v>
      </c>
      <c r="G15" s="4" t="s">
        <v>36</v>
      </c>
      <c r="H15" s="4" t="s">
        <v>39</v>
      </c>
      <c r="I15" s="4" t="s">
        <v>38</v>
      </c>
      <c r="J15" s="7">
        <v>1620947.9516999999</v>
      </c>
    </row>
    <row r="16" spans="1:26" ht="14.25" customHeight="1" x14ac:dyDescent="0.3">
      <c r="A16" s="4" t="s">
        <v>32</v>
      </c>
      <c r="B16" s="4" t="s">
        <v>33</v>
      </c>
      <c r="C16" s="4" t="s">
        <v>34</v>
      </c>
      <c r="D16" s="5">
        <v>41487</v>
      </c>
      <c r="E16" s="6">
        <f t="shared" si="0"/>
        <v>8</v>
      </c>
      <c r="F16" s="6" t="s">
        <v>35</v>
      </c>
      <c r="G16" s="4" t="s">
        <v>36</v>
      </c>
      <c r="H16" s="4" t="s">
        <v>39</v>
      </c>
      <c r="I16" s="4" t="s">
        <v>38</v>
      </c>
      <c r="J16" s="7">
        <v>1561225.710275</v>
      </c>
    </row>
    <row r="17" spans="1:10" ht="14.25" customHeight="1" x14ac:dyDescent="0.3">
      <c r="A17" s="4" t="s">
        <v>32</v>
      </c>
      <c r="B17" s="4" t="s">
        <v>33</v>
      </c>
      <c r="C17" s="4" t="s">
        <v>34</v>
      </c>
      <c r="D17" s="5">
        <v>41518</v>
      </c>
      <c r="E17" s="6">
        <f t="shared" si="0"/>
        <v>9</v>
      </c>
      <c r="F17" s="6" t="s">
        <v>35</v>
      </c>
      <c r="G17" s="4" t="s">
        <v>36</v>
      </c>
      <c r="H17" s="4" t="s">
        <v>39</v>
      </c>
      <c r="I17" s="4" t="s">
        <v>38</v>
      </c>
      <c r="J17" s="7">
        <v>1441740.531</v>
      </c>
    </row>
    <row r="18" spans="1:10" ht="14.25" customHeight="1" x14ac:dyDescent="0.3">
      <c r="A18" s="4" t="s">
        <v>32</v>
      </c>
      <c r="B18" s="4" t="s">
        <v>33</v>
      </c>
      <c r="C18" s="4" t="s">
        <v>34</v>
      </c>
      <c r="D18" s="5">
        <v>41548</v>
      </c>
      <c r="E18" s="6">
        <f t="shared" si="0"/>
        <v>10</v>
      </c>
      <c r="F18" s="6" t="s">
        <v>35</v>
      </c>
      <c r="G18" s="4" t="s">
        <v>36</v>
      </c>
      <c r="H18" s="4" t="s">
        <v>39</v>
      </c>
      <c r="I18" s="4" t="s">
        <v>38</v>
      </c>
      <c r="J18" s="7">
        <v>1431127.2052</v>
      </c>
    </row>
    <row r="19" spans="1:10" ht="14.25" customHeight="1" x14ac:dyDescent="0.3">
      <c r="A19" s="4" t="s">
        <v>32</v>
      </c>
      <c r="B19" s="4" t="s">
        <v>33</v>
      </c>
      <c r="C19" s="4" t="s">
        <v>34</v>
      </c>
      <c r="D19" s="5">
        <v>41579</v>
      </c>
      <c r="E19" s="6">
        <f t="shared" si="0"/>
        <v>11</v>
      </c>
      <c r="F19" s="6" t="s">
        <v>35</v>
      </c>
      <c r="G19" s="4" t="s">
        <v>36</v>
      </c>
      <c r="H19" s="4" t="s">
        <v>39</v>
      </c>
      <c r="I19" s="4" t="s">
        <v>38</v>
      </c>
      <c r="J19" s="7">
        <v>1511205.1492999999</v>
      </c>
    </row>
    <row r="20" spans="1:10" ht="14.25" customHeight="1" x14ac:dyDescent="0.3">
      <c r="A20" s="4" t="s">
        <v>32</v>
      </c>
      <c r="B20" s="4" t="s">
        <v>33</v>
      </c>
      <c r="C20" s="4" t="s">
        <v>34</v>
      </c>
      <c r="D20" s="5">
        <v>41609</v>
      </c>
      <c r="E20" s="6">
        <f t="shared" si="0"/>
        <v>12</v>
      </c>
      <c r="F20" s="6" t="s">
        <v>35</v>
      </c>
      <c r="G20" s="4" t="s">
        <v>36</v>
      </c>
      <c r="H20" s="4" t="s">
        <v>39</v>
      </c>
      <c r="I20" s="4" t="s">
        <v>38</v>
      </c>
      <c r="J20" s="7">
        <v>1474685.3409750003</v>
      </c>
    </row>
    <row r="21" spans="1:10" ht="14.25" customHeight="1" x14ac:dyDescent="0.3">
      <c r="A21" s="4" t="s">
        <v>32</v>
      </c>
      <c r="B21" s="4" t="s">
        <v>33</v>
      </c>
      <c r="C21" s="4" t="s">
        <v>34</v>
      </c>
      <c r="D21" s="5">
        <v>41640</v>
      </c>
      <c r="E21" s="6">
        <f t="shared" si="0"/>
        <v>1</v>
      </c>
      <c r="F21" s="6" t="s">
        <v>35</v>
      </c>
      <c r="G21" s="4" t="s">
        <v>36</v>
      </c>
      <c r="H21" s="4" t="s">
        <v>39</v>
      </c>
      <c r="I21" s="4" t="s">
        <v>38</v>
      </c>
      <c r="J21" s="7">
        <v>2143858.8074749997</v>
      </c>
    </row>
    <row r="22" spans="1:10" ht="14.25" customHeight="1" x14ac:dyDescent="0.3">
      <c r="A22" s="4" t="s">
        <v>32</v>
      </c>
      <c r="B22" s="4" t="s">
        <v>33</v>
      </c>
      <c r="C22" s="4" t="s">
        <v>34</v>
      </c>
      <c r="D22" s="5">
        <v>41671</v>
      </c>
      <c r="E22" s="6">
        <f t="shared" si="0"/>
        <v>2</v>
      </c>
      <c r="F22" s="6" t="s">
        <v>35</v>
      </c>
      <c r="G22" s="4" t="s">
        <v>36</v>
      </c>
      <c r="H22" s="4" t="s">
        <v>39</v>
      </c>
      <c r="I22" s="4" t="s">
        <v>38</v>
      </c>
      <c r="J22" s="7">
        <v>1897677.8667000001</v>
      </c>
    </row>
    <row r="23" spans="1:10" ht="14.25" customHeight="1" x14ac:dyDescent="0.3">
      <c r="A23" s="4" t="s">
        <v>32</v>
      </c>
      <c r="B23" s="4" t="s">
        <v>33</v>
      </c>
      <c r="C23" s="4" t="s">
        <v>34</v>
      </c>
      <c r="D23" s="5">
        <v>41699</v>
      </c>
      <c r="E23" s="6">
        <f t="shared" si="0"/>
        <v>3</v>
      </c>
      <c r="F23" s="6" t="s">
        <v>35</v>
      </c>
      <c r="G23" s="4" t="s">
        <v>36</v>
      </c>
      <c r="H23" s="4" t="s">
        <v>39</v>
      </c>
      <c r="I23" s="4" t="s">
        <v>38</v>
      </c>
      <c r="J23" s="7">
        <v>2000029.4814499998</v>
      </c>
    </row>
    <row r="24" spans="1:10" ht="14.25" customHeight="1" x14ac:dyDescent="0.3">
      <c r="A24" s="4" t="s">
        <v>32</v>
      </c>
      <c r="B24" s="4" t="s">
        <v>33</v>
      </c>
      <c r="C24" s="4" t="s">
        <v>34</v>
      </c>
      <c r="D24" s="5">
        <v>41730</v>
      </c>
      <c r="E24" s="6">
        <f t="shared" si="0"/>
        <v>4</v>
      </c>
      <c r="F24" s="6" t="s">
        <v>35</v>
      </c>
      <c r="G24" s="4" t="s">
        <v>36</v>
      </c>
      <c r="H24" s="4" t="s">
        <v>39</v>
      </c>
      <c r="I24" s="4" t="s">
        <v>38</v>
      </c>
      <c r="J24" s="7">
        <v>1461351.8515750002</v>
      </c>
    </row>
    <row r="25" spans="1:10" ht="14.25" customHeight="1" x14ac:dyDescent="0.3">
      <c r="A25" s="4" t="s">
        <v>32</v>
      </c>
      <c r="B25" s="4" t="s">
        <v>33</v>
      </c>
      <c r="C25" s="4" t="s">
        <v>34</v>
      </c>
      <c r="D25" s="5">
        <v>41760</v>
      </c>
      <c r="E25" s="6">
        <f t="shared" si="0"/>
        <v>5</v>
      </c>
      <c r="F25" s="6" t="s">
        <v>35</v>
      </c>
      <c r="G25" s="4" t="s">
        <v>36</v>
      </c>
      <c r="H25" s="4" t="s">
        <v>39</v>
      </c>
      <c r="I25" s="4" t="s">
        <v>38</v>
      </c>
      <c r="J25" s="7">
        <v>1478529.0096499999</v>
      </c>
    </row>
    <row r="26" spans="1:10" ht="14.25" customHeight="1" x14ac:dyDescent="0.3">
      <c r="A26" s="4" t="s">
        <v>32</v>
      </c>
      <c r="B26" s="4" t="s">
        <v>33</v>
      </c>
      <c r="C26" s="4" t="s">
        <v>34</v>
      </c>
      <c r="D26" s="5">
        <v>41791</v>
      </c>
      <c r="E26" s="6">
        <f t="shared" si="0"/>
        <v>6</v>
      </c>
      <c r="F26" s="6" t="s">
        <v>35</v>
      </c>
      <c r="G26" s="4" t="s">
        <v>36</v>
      </c>
      <c r="H26" s="4" t="s">
        <v>39</v>
      </c>
      <c r="I26" s="4" t="s">
        <v>38</v>
      </c>
      <c r="J26" s="7">
        <v>1420770.04685</v>
      </c>
    </row>
    <row r="27" spans="1:10" ht="14.25" customHeight="1" x14ac:dyDescent="0.3">
      <c r="A27" s="4" t="s">
        <v>32</v>
      </c>
      <c r="B27" s="4" t="s">
        <v>33</v>
      </c>
      <c r="C27" s="4" t="s">
        <v>34</v>
      </c>
      <c r="D27" s="5">
        <v>41456</v>
      </c>
      <c r="E27" s="6">
        <f t="shared" si="0"/>
        <v>7</v>
      </c>
      <c r="F27" s="6" t="s">
        <v>35</v>
      </c>
      <c r="G27" s="4" t="s">
        <v>40</v>
      </c>
      <c r="H27" s="4" t="s">
        <v>37</v>
      </c>
      <c r="I27" s="4" t="s">
        <v>38</v>
      </c>
      <c r="J27" s="7">
        <v>567331.78309499996</v>
      </c>
    </row>
    <row r="28" spans="1:10" ht="14.25" customHeight="1" x14ac:dyDescent="0.3">
      <c r="A28" s="4" t="s">
        <v>32</v>
      </c>
      <c r="B28" s="4" t="s">
        <v>33</v>
      </c>
      <c r="C28" s="4" t="s">
        <v>34</v>
      </c>
      <c r="D28" s="5">
        <v>41487</v>
      </c>
      <c r="E28" s="6">
        <f t="shared" si="0"/>
        <v>8</v>
      </c>
      <c r="F28" s="6" t="s">
        <v>35</v>
      </c>
      <c r="G28" s="4" t="s">
        <v>40</v>
      </c>
      <c r="H28" s="4" t="s">
        <v>37</v>
      </c>
      <c r="I28" s="4" t="s">
        <v>38</v>
      </c>
      <c r="J28" s="7">
        <v>546428.99859624996</v>
      </c>
    </row>
    <row r="29" spans="1:10" ht="14.25" customHeight="1" x14ac:dyDescent="0.3">
      <c r="A29" s="4" t="s">
        <v>32</v>
      </c>
      <c r="B29" s="4" t="s">
        <v>33</v>
      </c>
      <c r="C29" s="4" t="s">
        <v>34</v>
      </c>
      <c r="D29" s="5">
        <v>41518</v>
      </c>
      <c r="E29" s="6">
        <f t="shared" si="0"/>
        <v>9</v>
      </c>
      <c r="F29" s="6" t="s">
        <v>35</v>
      </c>
      <c r="G29" s="4" t="s">
        <v>40</v>
      </c>
      <c r="H29" s="4" t="s">
        <v>37</v>
      </c>
      <c r="I29" s="4" t="s">
        <v>38</v>
      </c>
      <c r="J29" s="7">
        <v>504609.18584999995</v>
      </c>
    </row>
    <row r="30" spans="1:10" ht="14.25" customHeight="1" x14ac:dyDescent="0.3">
      <c r="A30" s="4" t="s">
        <v>32</v>
      </c>
      <c r="B30" s="4" t="s">
        <v>33</v>
      </c>
      <c r="C30" s="4" t="s">
        <v>34</v>
      </c>
      <c r="D30" s="5">
        <v>41548</v>
      </c>
      <c r="E30" s="6">
        <f t="shared" si="0"/>
        <v>10</v>
      </c>
      <c r="F30" s="6" t="s">
        <v>35</v>
      </c>
      <c r="G30" s="4" t="s">
        <v>40</v>
      </c>
      <c r="H30" s="4" t="s">
        <v>37</v>
      </c>
      <c r="I30" s="4" t="s">
        <v>38</v>
      </c>
      <c r="J30" s="7">
        <v>500894.52181999997</v>
      </c>
    </row>
    <row r="31" spans="1:10" ht="14.25" customHeight="1" x14ac:dyDescent="0.3">
      <c r="A31" s="4" t="s">
        <v>32</v>
      </c>
      <c r="B31" s="4" t="s">
        <v>33</v>
      </c>
      <c r="C31" s="4" t="s">
        <v>34</v>
      </c>
      <c r="D31" s="5">
        <v>41579</v>
      </c>
      <c r="E31" s="6">
        <f t="shared" si="0"/>
        <v>11</v>
      </c>
      <c r="F31" s="6" t="s">
        <v>35</v>
      </c>
      <c r="G31" s="4" t="s">
        <v>40</v>
      </c>
      <c r="H31" s="4" t="s">
        <v>37</v>
      </c>
      <c r="I31" s="4" t="s">
        <v>38</v>
      </c>
      <c r="J31" s="7">
        <v>528921.80225499999</v>
      </c>
    </row>
    <row r="32" spans="1:10" ht="14.25" customHeight="1" x14ac:dyDescent="0.3">
      <c r="A32" s="4" t="s">
        <v>32</v>
      </c>
      <c r="B32" s="4" t="s">
        <v>33</v>
      </c>
      <c r="C32" s="4" t="s">
        <v>34</v>
      </c>
      <c r="D32" s="5">
        <v>41609</v>
      </c>
      <c r="E32" s="6">
        <f t="shared" si="0"/>
        <v>12</v>
      </c>
      <c r="F32" s="6" t="s">
        <v>35</v>
      </c>
      <c r="G32" s="4" t="s">
        <v>40</v>
      </c>
      <c r="H32" s="4" t="s">
        <v>37</v>
      </c>
      <c r="I32" s="4" t="s">
        <v>38</v>
      </c>
      <c r="J32" s="7">
        <v>516139.86934125004</v>
      </c>
    </row>
    <row r="33" spans="1:10" ht="14.25" customHeight="1" x14ac:dyDescent="0.3">
      <c r="A33" s="4" t="s">
        <v>32</v>
      </c>
      <c r="B33" s="4" t="s">
        <v>33</v>
      </c>
      <c r="C33" s="4" t="s">
        <v>34</v>
      </c>
      <c r="D33" s="5">
        <v>41640</v>
      </c>
      <c r="E33" s="6">
        <f t="shared" si="0"/>
        <v>1</v>
      </c>
      <c r="F33" s="6" t="s">
        <v>35</v>
      </c>
      <c r="G33" s="4" t="s">
        <v>40</v>
      </c>
      <c r="H33" s="4" t="s">
        <v>37</v>
      </c>
      <c r="I33" s="4" t="s">
        <v>38</v>
      </c>
      <c r="J33" s="7">
        <v>750350.5826162498</v>
      </c>
    </row>
    <row r="34" spans="1:10" ht="14.25" customHeight="1" x14ac:dyDescent="0.3">
      <c r="A34" s="4" t="s">
        <v>32</v>
      </c>
      <c r="B34" s="4" t="s">
        <v>33</v>
      </c>
      <c r="C34" s="4" t="s">
        <v>34</v>
      </c>
      <c r="D34" s="5">
        <v>41671</v>
      </c>
      <c r="E34" s="6">
        <f t="shared" si="0"/>
        <v>2</v>
      </c>
      <c r="F34" s="6" t="s">
        <v>35</v>
      </c>
      <c r="G34" s="4" t="s">
        <v>40</v>
      </c>
      <c r="H34" s="4" t="s">
        <v>37</v>
      </c>
      <c r="I34" s="4" t="s">
        <v>38</v>
      </c>
      <c r="J34" s="7">
        <v>664187.25334499998</v>
      </c>
    </row>
    <row r="35" spans="1:10" ht="14.25" customHeight="1" x14ac:dyDescent="0.3">
      <c r="A35" s="4" t="s">
        <v>32</v>
      </c>
      <c r="B35" s="4" t="s">
        <v>33</v>
      </c>
      <c r="C35" s="4" t="s">
        <v>34</v>
      </c>
      <c r="D35" s="5">
        <v>41699</v>
      </c>
      <c r="E35" s="6">
        <f t="shared" si="0"/>
        <v>3</v>
      </c>
      <c r="F35" s="6" t="s">
        <v>35</v>
      </c>
      <c r="G35" s="4" t="s">
        <v>40</v>
      </c>
      <c r="H35" s="4" t="s">
        <v>37</v>
      </c>
      <c r="I35" s="4" t="s">
        <v>38</v>
      </c>
      <c r="J35" s="7">
        <v>700010.31850749988</v>
      </c>
    </row>
    <row r="36" spans="1:10" ht="14.25" customHeight="1" x14ac:dyDescent="0.3">
      <c r="A36" s="4" t="s">
        <v>32</v>
      </c>
      <c r="B36" s="4" t="s">
        <v>33</v>
      </c>
      <c r="C36" s="4" t="s">
        <v>34</v>
      </c>
      <c r="D36" s="5">
        <v>41730</v>
      </c>
      <c r="E36" s="6">
        <f t="shared" si="0"/>
        <v>4</v>
      </c>
      <c r="F36" s="6" t="s">
        <v>35</v>
      </c>
      <c r="G36" s="4" t="s">
        <v>40</v>
      </c>
      <c r="H36" s="4" t="s">
        <v>37</v>
      </c>
      <c r="I36" s="4" t="s">
        <v>38</v>
      </c>
      <c r="J36" s="7">
        <v>511473.14805125003</v>
      </c>
    </row>
    <row r="37" spans="1:10" ht="14.25" customHeight="1" x14ac:dyDescent="0.3">
      <c r="A37" s="4" t="s">
        <v>32</v>
      </c>
      <c r="B37" s="4" t="s">
        <v>33</v>
      </c>
      <c r="C37" s="4" t="s">
        <v>34</v>
      </c>
      <c r="D37" s="5">
        <v>41760</v>
      </c>
      <c r="E37" s="6">
        <f t="shared" si="0"/>
        <v>5</v>
      </c>
      <c r="F37" s="6" t="s">
        <v>35</v>
      </c>
      <c r="G37" s="4" t="s">
        <v>40</v>
      </c>
      <c r="H37" s="4" t="s">
        <v>37</v>
      </c>
      <c r="I37" s="4" t="s">
        <v>38</v>
      </c>
      <c r="J37" s="7">
        <v>517485.15337749996</v>
      </c>
    </row>
    <row r="38" spans="1:10" ht="14.25" customHeight="1" x14ac:dyDescent="0.3">
      <c r="A38" s="4" t="s">
        <v>32</v>
      </c>
      <c r="B38" s="4" t="s">
        <v>33</v>
      </c>
      <c r="C38" s="4" t="s">
        <v>34</v>
      </c>
      <c r="D38" s="5">
        <v>41791</v>
      </c>
      <c r="E38" s="6">
        <f t="shared" si="0"/>
        <v>6</v>
      </c>
      <c r="F38" s="6" t="s">
        <v>35</v>
      </c>
      <c r="G38" s="4" t="s">
        <v>40</v>
      </c>
      <c r="H38" s="4" t="s">
        <v>37</v>
      </c>
      <c r="I38" s="4" t="s">
        <v>38</v>
      </c>
      <c r="J38" s="7">
        <v>497269.5163975</v>
      </c>
    </row>
    <row r="39" spans="1:10" ht="14.25" customHeight="1" x14ac:dyDescent="0.3">
      <c r="A39" s="4" t="s">
        <v>32</v>
      </c>
      <c r="B39" s="4" t="s">
        <v>33</v>
      </c>
      <c r="C39" s="4" t="s">
        <v>34</v>
      </c>
      <c r="D39" s="5">
        <v>41456</v>
      </c>
      <c r="E39" s="6">
        <f t="shared" si="0"/>
        <v>7</v>
      </c>
      <c r="F39" s="6" t="s">
        <v>35</v>
      </c>
      <c r="G39" s="4" t="s">
        <v>40</v>
      </c>
      <c r="H39" s="4" t="s">
        <v>39</v>
      </c>
      <c r="I39" s="4" t="s">
        <v>38</v>
      </c>
      <c r="J39" s="7">
        <v>955954.05451507494</v>
      </c>
    </row>
    <row r="40" spans="1:10" ht="14.25" customHeight="1" x14ac:dyDescent="0.3">
      <c r="A40" s="4" t="s">
        <v>32</v>
      </c>
      <c r="B40" s="4" t="s">
        <v>33</v>
      </c>
      <c r="C40" s="4" t="s">
        <v>34</v>
      </c>
      <c r="D40" s="5">
        <v>41487</v>
      </c>
      <c r="E40" s="6">
        <f t="shared" si="0"/>
        <v>8</v>
      </c>
      <c r="F40" s="6" t="s">
        <v>35</v>
      </c>
      <c r="G40" s="4" t="s">
        <v>40</v>
      </c>
      <c r="H40" s="4" t="s">
        <v>39</v>
      </c>
      <c r="I40" s="4" t="s">
        <v>38</v>
      </c>
      <c r="J40" s="7">
        <v>920732.86263468117</v>
      </c>
    </row>
    <row r="41" spans="1:10" ht="14.25" customHeight="1" x14ac:dyDescent="0.3">
      <c r="A41" s="4" t="s">
        <v>32</v>
      </c>
      <c r="B41" s="4" t="s">
        <v>33</v>
      </c>
      <c r="C41" s="4" t="s">
        <v>34</v>
      </c>
      <c r="D41" s="5">
        <v>41518</v>
      </c>
      <c r="E41" s="6">
        <f t="shared" si="0"/>
        <v>9</v>
      </c>
      <c r="F41" s="6" t="s">
        <v>35</v>
      </c>
      <c r="G41" s="4" t="s">
        <v>40</v>
      </c>
      <c r="H41" s="4" t="s">
        <v>39</v>
      </c>
      <c r="I41" s="4" t="s">
        <v>38</v>
      </c>
      <c r="J41" s="7">
        <v>850266.47815724998</v>
      </c>
    </row>
    <row r="42" spans="1:10" ht="14.25" customHeight="1" x14ac:dyDescent="0.3">
      <c r="A42" s="4" t="s">
        <v>32</v>
      </c>
      <c r="B42" s="4" t="s">
        <v>33</v>
      </c>
      <c r="C42" s="4" t="s">
        <v>34</v>
      </c>
      <c r="D42" s="5">
        <v>41548</v>
      </c>
      <c r="E42" s="6">
        <f t="shared" si="0"/>
        <v>10</v>
      </c>
      <c r="F42" s="6" t="s">
        <v>35</v>
      </c>
      <c r="G42" s="4" t="s">
        <v>40</v>
      </c>
      <c r="H42" s="4" t="s">
        <v>39</v>
      </c>
      <c r="I42" s="4" t="s">
        <v>38</v>
      </c>
      <c r="J42" s="7">
        <v>844007.26926670002</v>
      </c>
    </row>
    <row r="43" spans="1:10" ht="14.25" customHeight="1" x14ac:dyDescent="0.3">
      <c r="A43" s="4" t="s">
        <v>32</v>
      </c>
      <c r="B43" s="4" t="s">
        <v>33</v>
      </c>
      <c r="C43" s="4" t="s">
        <v>34</v>
      </c>
      <c r="D43" s="5">
        <v>41579</v>
      </c>
      <c r="E43" s="6">
        <f t="shared" si="0"/>
        <v>11</v>
      </c>
      <c r="F43" s="6" t="s">
        <v>35</v>
      </c>
      <c r="G43" s="4" t="s">
        <v>40</v>
      </c>
      <c r="H43" s="4" t="s">
        <v>39</v>
      </c>
      <c r="I43" s="4" t="s">
        <v>38</v>
      </c>
      <c r="J43" s="7">
        <v>891233.23679967504</v>
      </c>
    </row>
    <row r="44" spans="1:10" ht="14.25" customHeight="1" x14ac:dyDescent="0.3">
      <c r="A44" s="4" t="s">
        <v>32</v>
      </c>
      <c r="B44" s="4" t="s">
        <v>33</v>
      </c>
      <c r="C44" s="4" t="s">
        <v>34</v>
      </c>
      <c r="D44" s="5">
        <v>41609</v>
      </c>
      <c r="E44" s="6">
        <f t="shared" si="0"/>
        <v>12</v>
      </c>
      <c r="F44" s="6" t="s">
        <v>35</v>
      </c>
      <c r="G44" s="4" t="s">
        <v>40</v>
      </c>
      <c r="H44" s="4" t="s">
        <v>39</v>
      </c>
      <c r="I44" s="4" t="s">
        <v>38</v>
      </c>
      <c r="J44" s="7">
        <v>869695.6798400064</v>
      </c>
    </row>
    <row r="45" spans="1:10" ht="14.25" customHeight="1" x14ac:dyDescent="0.3">
      <c r="A45" s="4" t="s">
        <v>32</v>
      </c>
      <c r="B45" s="4" t="s">
        <v>33</v>
      </c>
      <c r="C45" s="4" t="s">
        <v>34</v>
      </c>
      <c r="D45" s="5">
        <v>41640</v>
      </c>
      <c r="E45" s="6">
        <f t="shared" si="0"/>
        <v>1</v>
      </c>
      <c r="F45" s="6" t="s">
        <v>35</v>
      </c>
      <c r="G45" s="4" t="s">
        <v>40</v>
      </c>
      <c r="H45" s="4" t="s">
        <v>39</v>
      </c>
      <c r="I45" s="4" t="s">
        <v>38</v>
      </c>
      <c r="J45" s="7">
        <v>1264340.7317083809</v>
      </c>
    </row>
    <row r="46" spans="1:10" ht="14.25" customHeight="1" x14ac:dyDescent="0.3">
      <c r="A46" s="4" t="s">
        <v>32</v>
      </c>
      <c r="B46" s="4" t="s">
        <v>33</v>
      </c>
      <c r="C46" s="4" t="s">
        <v>34</v>
      </c>
      <c r="D46" s="5">
        <v>41671</v>
      </c>
      <c r="E46" s="6">
        <f t="shared" si="0"/>
        <v>2</v>
      </c>
      <c r="F46" s="6" t="s">
        <v>35</v>
      </c>
      <c r="G46" s="4" t="s">
        <v>40</v>
      </c>
      <c r="H46" s="4" t="s">
        <v>39</v>
      </c>
      <c r="I46" s="4" t="s">
        <v>38</v>
      </c>
      <c r="J46" s="7">
        <v>1119155.521886325</v>
      </c>
    </row>
    <row r="47" spans="1:10" ht="14.25" customHeight="1" x14ac:dyDescent="0.3">
      <c r="A47" s="4" t="s">
        <v>32</v>
      </c>
      <c r="B47" s="4" t="s">
        <v>33</v>
      </c>
      <c r="C47" s="4" t="s">
        <v>34</v>
      </c>
      <c r="D47" s="5">
        <v>41699</v>
      </c>
      <c r="E47" s="6">
        <f t="shared" si="0"/>
        <v>3</v>
      </c>
      <c r="F47" s="6" t="s">
        <v>35</v>
      </c>
      <c r="G47" s="4" t="s">
        <v>40</v>
      </c>
      <c r="H47" s="4" t="s">
        <v>39</v>
      </c>
      <c r="I47" s="4" t="s">
        <v>38</v>
      </c>
      <c r="J47" s="7">
        <v>1179517.3866851374</v>
      </c>
    </row>
    <row r="48" spans="1:10" ht="14.25" customHeight="1" x14ac:dyDescent="0.3">
      <c r="A48" s="4" t="s">
        <v>32</v>
      </c>
      <c r="B48" s="4" t="s">
        <v>33</v>
      </c>
      <c r="C48" s="4" t="s">
        <v>34</v>
      </c>
      <c r="D48" s="5">
        <v>41730</v>
      </c>
      <c r="E48" s="6">
        <f t="shared" si="0"/>
        <v>4</v>
      </c>
      <c r="F48" s="6" t="s">
        <v>35</v>
      </c>
      <c r="G48" s="4" t="s">
        <v>40</v>
      </c>
      <c r="H48" s="4" t="s">
        <v>39</v>
      </c>
      <c r="I48" s="4" t="s">
        <v>38</v>
      </c>
      <c r="J48" s="7">
        <v>861832.25446635636</v>
      </c>
    </row>
    <row r="49" spans="1:10" ht="14.25" customHeight="1" x14ac:dyDescent="0.3">
      <c r="A49" s="4" t="s">
        <v>32</v>
      </c>
      <c r="B49" s="4" t="s">
        <v>33</v>
      </c>
      <c r="C49" s="4" t="s">
        <v>34</v>
      </c>
      <c r="D49" s="5">
        <v>41760</v>
      </c>
      <c r="E49" s="6">
        <f t="shared" si="0"/>
        <v>5</v>
      </c>
      <c r="F49" s="6" t="s">
        <v>35</v>
      </c>
      <c r="G49" s="4" t="s">
        <v>40</v>
      </c>
      <c r="H49" s="4" t="s">
        <v>39</v>
      </c>
      <c r="I49" s="4" t="s">
        <v>38</v>
      </c>
      <c r="J49" s="7">
        <v>871962.48344108742</v>
      </c>
    </row>
    <row r="50" spans="1:10" ht="14.25" customHeight="1" x14ac:dyDescent="0.3">
      <c r="A50" s="4" t="s">
        <v>32</v>
      </c>
      <c r="B50" s="4" t="s">
        <v>33</v>
      </c>
      <c r="C50" s="4" t="s">
        <v>34</v>
      </c>
      <c r="D50" s="5">
        <v>41791</v>
      </c>
      <c r="E50" s="6">
        <f t="shared" si="0"/>
        <v>6</v>
      </c>
      <c r="F50" s="6" t="s">
        <v>35</v>
      </c>
      <c r="G50" s="4" t="s">
        <v>40</v>
      </c>
      <c r="H50" s="4" t="s">
        <v>39</v>
      </c>
      <c r="I50" s="4" t="s">
        <v>38</v>
      </c>
      <c r="J50" s="7">
        <v>837899.13512978749</v>
      </c>
    </row>
    <row r="51" spans="1:10" ht="14.25" customHeight="1" x14ac:dyDescent="0.3">
      <c r="A51" s="4" t="s">
        <v>32</v>
      </c>
      <c r="B51" s="4" t="s">
        <v>33</v>
      </c>
      <c r="C51" s="4" t="s">
        <v>34</v>
      </c>
      <c r="D51" s="5">
        <v>41456</v>
      </c>
      <c r="E51" s="6">
        <f t="shared" si="0"/>
        <v>7</v>
      </c>
      <c r="F51" s="6" t="s">
        <v>35</v>
      </c>
      <c r="G51" s="4" t="s">
        <v>41</v>
      </c>
      <c r="H51" s="4" t="s">
        <v>37</v>
      </c>
      <c r="I51" s="4" t="s">
        <v>38</v>
      </c>
      <c r="J51" s="7">
        <v>1296758.36136</v>
      </c>
    </row>
    <row r="52" spans="1:10" ht="14.25" customHeight="1" x14ac:dyDescent="0.3">
      <c r="A52" s="4" t="s">
        <v>32</v>
      </c>
      <c r="B52" s="4" t="s">
        <v>33</v>
      </c>
      <c r="C52" s="4" t="s">
        <v>34</v>
      </c>
      <c r="D52" s="5">
        <v>41487</v>
      </c>
      <c r="E52" s="6">
        <f t="shared" si="0"/>
        <v>8</v>
      </c>
      <c r="F52" s="6" t="s">
        <v>35</v>
      </c>
      <c r="G52" s="4" t="s">
        <v>41</v>
      </c>
      <c r="H52" s="4" t="s">
        <v>37</v>
      </c>
      <c r="I52" s="4" t="s">
        <v>38</v>
      </c>
      <c r="J52" s="7">
        <v>1248980.56822</v>
      </c>
    </row>
    <row r="53" spans="1:10" ht="14.25" customHeight="1" x14ac:dyDescent="0.3">
      <c r="A53" s="4" t="s">
        <v>32</v>
      </c>
      <c r="B53" s="4" t="s">
        <v>33</v>
      </c>
      <c r="C53" s="4" t="s">
        <v>34</v>
      </c>
      <c r="D53" s="5">
        <v>41518</v>
      </c>
      <c r="E53" s="6">
        <f t="shared" si="0"/>
        <v>9</v>
      </c>
      <c r="F53" s="6" t="s">
        <v>35</v>
      </c>
      <c r="G53" s="4" t="s">
        <v>41</v>
      </c>
      <c r="H53" s="4" t="s">
        <v>37</v>
      </c>
      <c r="I53" s="4" t="s">
        <v>38</v>
      </c>
      <c r="J53" s="7">
        <v>1153392.4247999999</v>
      </c>
    </row>
    <row r="54" spans="1:10" ht="14.25" customHeight="1" x14ac:dyDescent="0.3">
      <c r="A54" s="4" t="s">
        <v>32</v>
      </c>
      <c r="B54" s="4" t="s">
        <v>33</v>
      </c>
      <c r="C54" s="4" t="s">
        <v>34</v>
      </c>
      <c r="D54" s="5">
        <v>41548</v>
      </c>
      <c r="E54" s="6">
        <f t="shared" si="0"/>
        <v>10</v>
      </c>
      <c r="F54" s="6" t="s">
        <v>35</v>
      </c>
      <c r="G54" s="4" t="s">
        <v>41</v>
      </c>
      <c r="H54" s="4" t="s">
        <v>37</v>
      </c>
      <c r="I54" s="4" t="s">
        <v>38</v>
      </c>
      <c r="J54" s="7">
        <v>1144901.76416</v>
      </c>
    </row>
    <row r="55" spans="1:10" ht="14.25" customHeight="1" x14ac:dyDescent="0.3">
      <c r="A55" s="4" t="s">
        <v>32</v>
      </c>
      <c r="B55" s="4" t="s">
        <v>33</v>
      </c>
      <c r="C55" s="4" t="s">
        <v>34</v>
      </c>
      <c r="D55" s="5">
        <v>41579</v>
      </c>
      <c r="E55" s="6">
        <f t="shared" si="0"/>
        <v>11</v>
      </c>
      <c r="F55" s="6" t="s">
        <v>35</v>
      </c>
      <c r="G55" s="4" t="s">
        <v>41</v>
      </c>
      <c r="H55" s="4" t="s">
        <v>37</v>
      </c>
      <c r="I55" s="4" t="s">
        <v>38</v>
      </c>
      <c r="J55" s="7">
        <v>1208964.11944</v>
      </c>
    </row>
    <row r="56" spans="1:10" ht="14.25" customHeight="1" x14ac:dyDescent="0.3">
      <c r="A56" s="4" t="s">
        <v>32</v>
      </c>
      <c r="B56" s="4" t="s">
        <v>33</v>
      </c>
      <c r="C56" s="4" t="s">
        <v>34</v>
      </c>
      <c r="D56" s="5">
        <v>41609</v>
      </c>
      <c r="E56" s="6">
        <f t="shared" si="0"/>
        <v>12</v>
      </c>
      <c r="F56" s="6" t="s">
        <v>35</v>
      </c>
      <c r="G56" s="4" t="s">
        <v>41</v>
      </c>
      <c r="H56" s="4" t="s">
        <v>37</v>
      </c>
      <c r="I56" s="4" t="s">
        <v>38</v>
      </c>
      <c r="J56" s="7">
        <v>1179748.2727800002</v>
      </c>
    </row>
    <row r="57" spans="1:10" ht="14.25" customHeight="1" x14ac:dyDescent="0.3">
      <c r="A57" s="4" t="s">
        <v>32</v>
      </c>
      <c r="B57" s="4" t="s">
        <v>33</v>
      </c>
      <c r="C57" s="4" t="s">
        <v>34</v>
      </c>
      <c r="D57" s="5">
        <v>41640</v>
      </c>
      <c r="E57" s="6">
        <f t="shared" si="0"/>
        <v>1</v>
      </c>
      <c r="F57" s="6" t="s">
        <v>35</v>
      </c>
      <c r="G57" s="4" t="s">
        <v>41</v>
      </c>
      <c r="H57" s="4" t="s">
        <v>37</v>
      </c>
      <c r="I57" s="4" t="s">
        <v>38</v>
      </c>
      <c r="J57" s="7">
        <v>1715087.0459799999</v>
      </c>
    </row>
    <row r="58" spans="1:10" ht="14.25" customHeight="1" x14ac:dyDescent="0.3">
      <c r="A58" s="4" t="s">
        <v>32</v>
      </c>
      <c r="B58" s="4" t="s">
        <v>33</v>
      </c>
      <c r="C58" s="4" t="s">
        <v>34</v>
      </c>
      <c r="D58" s="5">
        <v>41671</v>
      </c>
      <c r="E58" s="6">
        <f t="shared" si="0"/>
        <v>2</v>
      </c>
      <c r="F58" s="6" t="s">
        <v>35</v>
      </c>
      <c r="G58" s="4" t="s">
        <v>41</v>
      </c>
      <c r="H58" s="4" t="s">
        <v>37</v>
      </c>
      <c r="I58" s="4" t="s">
        <v>38</v>
      </c>
      <c r="J58" s="7">
        <v>1518142.2933600002</v>
      </c>
    </row>
    <row r="59" spans="1:10" ht="14.25" customHeight="1" x14ac:dyDescent="0.3">
      <c r="A59" s="4" t="s">
        <v>32</v>
      </c>
      <c r="B59" s="4" t="s">
        <v>33</v>
      </c>
      <c r="C59" s="4" t="s">
        <v>34</v>
      </c>
      <c r="D59" s="5">
        <v>41699</v>
      </c>
      <c r="E59" s="6">
        <f t="shared" si="0"/>
        <v>3</v>
      </c>
      <c r="F59" s="6" t="s">
        <v>35</v>
      </c>
      <c r="G59" s="4" t="s">
        <v>41</v>
      </c>
      <c r="H59" s="4" t="s">
        <v>37</v>
      </c>
      <c r="I59" s="4" t="s">
        <v>38</v>
      </c>
      <c r="J59" s="7">
        <v>1600023.58516</v>
      </c>
    </row>
    <row r="60" spans="1:10" ht="14.25" customHeight="1" x14ac:dyDescent="0.3">
      <c r="A60" s="4" t="s">
        <v>32</v>
      </c>
      <c r="B60" s="4" t="s">
        <v>33</v>
      </c>
      <c r="C60" s="4" t="s">
        <v>34</v>
      </c>
      <c r="D60" s="5">
        <v>41730</v>
      </c>
      <c r="E60" s="6">
        <f t="shared" si="0"/>
        <v>4</v>
      </c>
      <c r="F60" s="6" t="s">
        <v>35</v>
      </c>
      <c r="G60" s="4" t="s">
        <v>41</v>
      </c>
      <c r="H60" s="4" t="s">
        <v>37</v>
      </c>
      <c r="I60" s="4" t="s">
        <v>38</v>
      </c>
      <c r="J60" s="7">
        <v>1169081.4812600003</v>
      </c>
    </row>
    <row r="61" spans="1:10" ht="14.25" customHeight="1" x14ac:dyDescent="0.3">
      <c r="A61" s="4" t="s">
        <v>32</v>
      </c>
      <c r="B61" s="4" t="s">
        <v>33</v>
      </c>
      <c r="C61" s="4" t="s">
        <v>34</v>
      </c>
      <c r="D61" s="5">
        <v>41760</v>
      </c>
      <c r="E61" s="6">
        <f t="shared" si="0"/>
        <v>5</v>
      </c>
      <c r="F61" s="6" t="s">
        <v>35</v>
      </c>
      <c r="G61" s="4" t="s">
        <v>41</v>
      </c>
      <c r="H61" s="4" t="s">
        <v>37</v>
      </c>
      <c r="I61" s="4" t="s">
        <v>38</v>
      </c>
      <c r="J61" s="7">
        <v>1182823.2077200001</v>
      </c>
    </row>
    <row r="62" spans="1:10" ht="14.25" customHeight="1" x14ac:dyDescent="0.3">
      <c r="A62" s="4" t="s">
        <v>32</v>
      </c>
      <c r="B62" s="4" t="s">
        <v>33</v>
      </c>
      <c r="C62" s="4" t="s">
        <v>34</v>
      </c>
      <c r="D62" s="5">
        <v>41791</v>
      </c>
      <c r="E62" s="6">
        <f t="shared" si="0"/>
        <v>6</v>
      </c>
      <c r="F62" s="6" t="s">
        <v>35</v>
      </c>
      <c r="G62" s="4" t="s">
        <v>41</v>
      </c>
      <c r="H62" s="4" t="s">
        <v>37</v>
      </c>
      <c r="I62" s="4" t="s">
        <v>38</v>
      </c>
      <c r="J62" s="7">
        <v>1136616.0374800002</v>
      </c>
    </row>
    <row r="63" spans="1:10" ht="14.25" customHeight="1" x14ac:dyDescent="0.3">
      <c r="A63" s="4" t="s">
        <v>32</v>
      </c>
      <c r="B63" s="4" t="s">
        <v>33</v>
      </c>
      <c r="C63" s="4" t="s">
        <v>42</v>
      </c>
      <c r="D63" s="5">
        <v>41456</v>
      </c>
      <c r="E63" s="6">
        <f t="shared" si="0"/>
        <v>7</v>
      </c>
      <c r="F63" s="6" t="s">
        <v>35</v>
      </c>
      <c r="G63" s="4" t="s">
        <v>36</v>
      </c>
      <c r="H63" s="4" t="s">
        <v>37</v>
      </c>
      <c r="I63" s="4" t="s">
        <v>38</v>
      </c>
      <c r="J63" s="7">
        <v>2406673.7462499999</v>
      </c>
    </row>
    <row r="64" spans="1:10" ht="14.25" customHeight="1" x14ac:dyDescent="0.3">
      <c r="A64" s="4" t="s">
        <v>32</v>
      </c>
      <c r="B64" s="4" t="s">
        <v>33</v>
      </c>
      <c r="C64" s="4" t="s">
        <v>42</v>
      </c>
      <c r="D64" s="5">
        <v>41487</v>
      </c>
      <c r="E64" s="6">
        <f t="shared" si="0"/>
        <v>8</v>
      </c>
      <c r="F64" s="6" t="s">
        <v>35</v>
      </c>
      <c r="G64" s="4" t="s">
        <v>36</v>
      </c>
      <c r="H64" s="4" t="s">
        <v>37</v>
      </c>
      <c r="I64" s="4" t="s">
        <v>38</v>
      </c>
      <c r="J64" s="7">
        <v>2028377.0049999999</v>
      </c>
    </row>
    <row r="65" spans="1:10" ht="14.25" customHeight="1" x14ac:dyDescent="0.3">
      <c r="A65" s="4" t="s">
        <v>32</v>
      </c>
      <c r="B65" s="4" t="s">
        <v>33</v>
      </c>
      <c r="C65" s="4" t="s">
        <v>42</v>
      </c>
      <c r="D65" s="5">
        <v>41518</v>
      </c>
      <c r="E65" s="6">
        <f t="shared" si="0"/>
        <v>9</v>
      </c>
      <c r="F65" s="6" t="s">
        <v>35</v>
      </c>
      <c r="G65" s="4" t="s">
        <v>36</v>
      </c>
      <c r="H65" s="4" t="s">
        <v>37</v>
      </c>
      <c r="I65" s="4" t="s">
        <v>38</v>
      </c>
      <c r="J65" s="7">
        <v>2241097.23875</v>
      </c>
    </row>
    <row r="66" spans="1:10" ht="14.25" customHeight="1" x14ac:dyDescent="0.3">
      <c r="A66" s="4" t="s">
        <v>32</v>
      </c>
      <c r="B66" s="4" t="s">
        <v>33</v>
      </c>
      <c r="C66" s="4" t="s">
        <v>42</v>
      </c>
      <c r="D66" s="5">
        <v>41548</v>
      </c>
      <c r="E66" s="6">
        <f t="shared" si="0"/>
        <v>10</v>
      </c>
      <c r="F66" s="6" t="s">
        <v>35</v>
      </c>
      <c r="G66" s="4" t="s">
        <v>36</v>
      </c>
      <c r="H66" s="4" t="s">
        <v>37</v>
      </c>
      <c r="I66" s="4" t="s">
        <v>38</v>
      </c>
      <c r="J66" s="7">
        <v>2104393.5099999998</v>
      </c>
    </row>
    <row r="67" spans="1:10" ht="14.25" customHeight="1" x14ac:dyDescent="0.3">
      <c r="A67" s="4" t="s">
        <v>32</v>
      </c>
      <c r="B67" s="4" t="s">
        <v>33</v>
      </c>
      <c r="C67" s="4" t="s">
        <v>42</v>
      </c>
      <c r="D67" s="5">
        <v>41579</v>
      </c>
      <c r="E67" s="6">
        <f t="shared" si="0"/>
        <v>11</v>
      </c>
      <c r="F67" s="6" t="s">
        <v>35</v>
      </c>
      <c r="G67" s="4" t="s">
        <v>36</v>
      </c>
      <c r="H67" s="4" t="s">
        <v>37</v>
      </c>
      <c r="I67" s="4" t="s">
        <v>38</v>
      </c>
      <c r="J67" s="7">
        <v>1921236.2224999999</v>
      </c>
    </row>
    <row r="68" spans="1:10" ht="14.25" customHeight="1" x14ac:dyDescent="0.3">
      <c r="A68" s="4" t="s">
        <v>32</v>
      </c>
      <c r="B68" s="4" t="s">
        <v>33</v>
      </c>
      <c r="C68" s="4" t="s">
        <v>42</v>
      </c>
      <c r="D68" s="5">
        <v>41609</v>
      </c>
      <c r="E68" s="6">
        <f t="shared" si="0"/>
        <v>12</v>
      </c>
      <c r="F68" s="6" t="s">
        <v>35</v>
      </c>
      <c r="G68" s="4" t="s">
        <v>36</v>
      </c>
      <c r="H68" s="4" t="s">
        <v>37</v>
      </c>
      <c r="I68" s="4" t="s">
        <v>38</v>
      </c>
      <c r="J68" s="7">
        <v>2161522.17</v>
      </c>
    </row>
    <row r="69" spans="1:10" ht="14.25" customHeight="1" x14ac:dyDescent="0.3">
      <c r="A69" s="4" t="s">
        <v>32</v>
      </c>
      <c r="B69" s="4" t="s">
        <v>33</v>
      </c>
      <c r="C69" s="4" t="s">
        <v>42</v>
      </c>
      <c r="D69" s="5">
        <v>41640</v>
      </c>
      <c r="E69" s="6">
        <f t="shared" si="0"/>
        <v>1</v>
      </c>
      <c r="F69" s="6" t="s">
        <v>35</v>
      </c>
      <c r="G69" s="4" t="s">
        <v>36</v>
      </c>
      <c r="H69" s="4" t="s">
        <v>37</v>
      </c>
      <c r="I69" s="4" t="s">
        <v>38</v>
      </c>
      <c r="J69" s="7">
        <v>3104730.2250000001</v>
      </c>
    </row>
    <row r="70" spans="1:10" ht="14.25" customHeight="1" x14ac:dyDescent="0.3">
      <c r="A70" s="4" t="s">
        <v>32</v>
      </c>
      <c r="B70" s="4" t="s">
        <v>33</v>
      </c>
      <c r="C70" s="4" t="s">
        <v>42</v>
      </c>
      <c r="D70" s="5">
        <v>41671</v>
      </c>
      <c r="E70" s="6">
        <f t="shared" si="0"/>
        <v>2</v>
      </c>
      <c r="F70" s="6" t="s">
        <v>35</v>
      </c>
      <c r="G70" s="4" t="s">
        <v>36</v>
      </c>
      <c r="H70" s="4" t="s">
        <v>37</v>
      </c>
      <c r="I70" s="4" t="s">
        <v>38</v>
      </c>
      <c r="J70" s="7">
        <v>2116798.7124999999</v>
      </c>
    </row>
    <row r="71" spans="1:10" ht="14.25" customHeight="1" x14ac:dyDescent="0.3">
      <c r="A71" s="4" t="s">
        <v>32</v>
      </c>
      <c r="B71" s="4" t="s">
        <v>33</v>
      </c>
      <c r="C71" s="4" t="s">
        <v>42</v>
      </c>
      <c r="D71" s="5">
        <v>41699</v>
      </c>
      <c r="E71" s="6">
        <f t="shared" si="0"/>
        <v>3</v>
      </c>
      <c r="F71" s="6" t="s">
        <v>35</v>
      </c>
      <c r="G71" s="4" t="s">
        <v>36</v>
      </c>
      <c r="H71" s="4" t="s">
        <v>37</v>
      </c>
      <c r="I71" s="4" t="s">
        <v>38</v>
      </c>
      <c r="J71" s="7">
        <v>2728427.88625</v>
      </c>
    </row>
    <row r="72" spans="1:10" ht="14.25" customHeight="1" x14ac:dyDescent="0.3">
      <c r="A72" s="4" t="s">
        <v>32</v>
      </c>
      <c r="B72" s="4" t="s">
        <v>33</v>
      </c>
      <c r="C72" s="4" t="s">
        <v>42</v>
      </c>
      <c r="D72" s="5">
        <v>41730</v>
      </c>
      <c r="E72" s="6">
        <f t="shared" si="0"/>
        <v>4</v>
      </c>
      <c r="F72" s="6" t="s">
        <v>35</v>
      </c>
      <c r="G72" s="4" t="s">
        <v>36</v>
      </c>
      <c r="H72" s="4" t="s">
        <v>37</v>
      </c>
      <c r="I72" s="4" t="s">
        <v>38</v>
      </c>
      <c r="J72" s="7">
        <v>2259504.8675000002</v>
      </c>
    </row>
    <row r="73" spans="1:10" ht="14.25" customHeight="1" x14ac:dyDescent="0.3">
      <c r="A73" s="4" t="s">
        <v>32</v>
      </c>
      <c r="B73" s="4" t="s">
        <v>33</v>
      </c>
      <c r="C73" s="4" t="s">
        <v>42</v>
      </c>
      <c r="D73" s="5">
        <v>41760</v>
      </c>
      <c r="E73" s="6">
        <f t="shared" si="0"/>
        <v>5</v>
      </c>
      <c r="F73" s="6" t="s">
        <v>35</v>
      </c>
      <c r="G73" s="4" t="s">
        <v>36</v>
      </c>
      <c r="H73" s="4" t="s">
        <v>37</v>
      </c>
      <c r="I73" s="4" t="s">
        <v>38</v>
      </c>
      <c r="J73" s="7">
        <v>2031569.2350000001</v>
      </c>
    </row>
    <row r="74" spans="1:10" ht="14.25" customHeight="1" x14ac:dyDescent="0.3">
      <c r="A74" s="4" t="s">
        <v>32</v>
      </c>
      <c r="B74" s="4" t="s">
        <v>33</v>
      </c>
      <c r="C74" s="4" t="s">
        <v>42</v>
      </c>
      <c r="D74" s="5">
        <v>41791</v>
      </c>
      <c r="E74" s="6">
        <f t="shared" si="0"/>
        <v>6</v>
      </c>
      <c r="F74" s="6" t="s">
        <v>35</v>
      </c>
      <c r="G74" s="4" t="s">
        <v>36</v>
      </c>
      <c r="H74" s="4" t="s">
        <v>37</v>
      </c>
      <c r="I74" s="4" t="s">
        <v>38</v>
      </c>
      <c r="J74" s="7">
        <v>2245023.2324999999</v>
      </c>
    </row>
    <row r="75" spans="1:10" ht="14.25" customHeight="1" x14ac:dyDescent="0.3">
      <c r="A75" s="4" t="s">
        <v>32</v>
      </c>
      <c r="B75" s="4" t="s">
        <v>33</v>
      </c>
      <c r="C75" s="4" t="s">
        <v>42</v>
      </c>
      <c r="D75" s="5">
        <v>41456</v>
      </c>
      <c r="E75" s="6">
        <f t="shared" si="0"/>
        <v>7</v>
      </c>
      <c r="F75" s="6" t="s">
        <v>35</v>
      </c>
      <c r="G75" s="4" t="s">
        <v>36</v>
      </c>
      <c r="H75" s="4" t="s">
        <v>39</v>
      </c>
      <c r="I75" s="4" t="s">
        <v>38</v>
      </c>
      <c r="J75" s="7">
        <v>4813347.4924999997</v>
      </c>
    </row>
    <row r="76" spans="1:10" ht="14.25" customHeight="1" x14ac:dyDescent="0.3">
      <c r="A76" s="4" t="s">
        <v>32</v>
      </c>
      <c r="B76" s="4" t="s">
        <v>33</v>
      </c>
      <c r="C76" s="4" t="s">
        <v>42</v>
      </c>
      <c r="D76" s="5">
        <v>41487</v>
      </c>
      <c r="E76" s="6">
        <f t="shared" si="0"/>
        <v>8</v>
      </c>
      <c r="F76" s="6" t="s">
        <v>35</v>
      </c>
      <c r="G76" s="4" t="s">
        <v>36</v>
      </c>
      <c r="H76" s="4" t="s">
        <v>39</v>
      </c>
      <c r="I76" s="4" t="s">
        <v>38</v>
      </c>
      <c r="J76" s="7">
        <v>4056754.01</v>
      </c>
    </row>
    <row r="77" spans="1:10" ht="14.25" customHeight="1" x14ac:dyDescent="0.3">
      <c r="A77" s="4" t="s">
        <v>32</v>
      </c>
      <c r="B77" s="4" t="s">
        <v>33</v>
      </c>
      <c r="C77" s="4" t="s">
        <v>42</v>
      </c>
      <c r="D77" s="5">
        <v>41518</v>
      </c>
      <c r="E77" s="6">
        <f t="shared" si="0"/>
        <v>9</v>
      </c>
      <c r="F77" s="6" t="s">
        <v>35</v>
      </c>
      <c r="G77" s="4" t="s">
        <v>36</v>
      </c>
      <c r="H77" s="4" t="s">
        <v>39</v>
      </c>
      <c r="I77" s="4" t="s">
        <v>38</v>
      </c>
      <c r="J77" s="7">
        <v>4482194.4775</v>
      </c>
    </row>
    <row r="78" spans="1:10" ht="14.25" customHeight="1" x14ac:dyDescent="0.3">
      <c r="A78" s="4" t="s">
        <v>32</v>
      </c>
      <c r="B78" s="4" t="s">
        <v>33</v>
      </c>
      <c r="C78" s="4" t="s">
        <v>42</v>
      </c>
      <c r="D78" s="5">
        <v>41548</v>
      </c>
      <c r="E78" s="6">
        <f t="shared" si="0"/>
        <v>10</v>
      </c>
      <c r="F78" s="6" t="s">
        <v>35</v>
      </c>
      <c r="G78" s="4" t="s">
        <v>36</v>
      </c>
      <c r="H78" s="4" t="s">
        <v>39</v>
      </c>
      <c r="I78" s="4" t="s">
        <v>38</v>
      </c>
      <c r="J78" s="7">
        <v>4208787.0199999996</v>
      </c>
    </row>
    <row r="79" spans="1:10" ht="14.25" customHeight="1" x14ac:dyDescent="0.3">
      <c r="A79" s="4" t="s">
        <v>32</v>
      </c>
      <c r="B79" s="4" t="s">
        <v>33</v>
      </c>
      <c r="C79" s="4" t="s">
        <v>42</v>
      </c>
      <c r="D79" s="5">
        <v>41579</v>
      </c>
      <c r="E79" s="6">
        <f t="shared" si="0"/>
        <v>11</v>
      </c>
      <c r="F79" s="6" t="s">
        <v>35</v>
      </c>
      <c r="G79" s="4" t="s">
        <v>36</v>
      </c>
      <c r="H79" s="4" t="s">
        <v>39</v>
      </c>
      <c r="I79" s="4" t="s">
        <v>38</v>
      </c>
      <c r="J79" s="7">
        <v>3842472.4449999998</v>
      </c>
    </row>
    <row r="80" spans="1:10" ht="14.25" customHeight="1" x14ac:dyDescent="0.3">
      <c r="A80" s="4" t="s">
        <v>32</v>
      </c>
      <c r="B80" s="4" t="s">
        <v>33</v>
      </c>
      <c r="C80" s="4" t="s">
        <v>42</v>
      </c>
      <c r="D80" s="5">
        <v>41609</v>
      </c>
      <c r="E80" s="6">
        <f t="shared" si="0"/>
        <v>12</v>
      </c>
      <c r="F80" s="6" t="s">
        <v>35</v>
      </c>
      <c r="G80" s="4" t="s">
        <v>36</v>
      </c>
      <c r="H80" s="4" t="s">
        <v>39</v>
      </c>
      <c r="I80" s="4" t="s">
        <v>38</v>
      </c>
      <c r="J80" s="7">
        <v>4323044.34</v>
      </c>
    </row>
    <row r="81" spans="1:10" ht="14.25" customHeight="1" x14ac:dyDescent="0.3">
      <c r="A81" s="4" t="s">
        <v>32</v>
      </c>
      <c r="B81" s="4" t="s">
        <v>33</v>
      </c>
      <c r="C81" s="4" t="s">
        <v>42</v>
      </c>
      <c r="D81" s="5">
        <v>41640</v>
      </c>
      <c r="E81" s="6">
        <f t="shared" si="0"/>
        <v>1</v>
      </c>
      <c r="F81" s="6" t="s">
        <v>35</v>
      </c>
      <c r="G81" s="4" t="s">
        <v>36</v>
      </c>
      <c r="H81" s="4" t="s">
        <v>39</v>
      </c>
      <c r="I81" s="4" t="s">
        <v>38</v>
      </c>
      <c r="J81" s="7">
        <v>6209460.4500000002</v>
      </c>
    </row>
    <row r="82" spans="1:10" ht="14.25" customHeight="1" x14ac:dyDescent="0.3">
      <c r="A82" s="4" t="s">
        <v>32</v>
      </c>
      <c r="B82" s="4" t="s">
        <v>33</v>
      </c>
      <c r="C82" s="4" t="s">
        <v>42</v>
      </c>
      <c r="D82" s="5">
        <v>41671</v>
      </c>
      <c r="E82" s="6">
        <f t="shared" si="0"/>
        <v>2</v>
      </c>
      <c r="F82" s="6" t="s">
        <v>35</v>
      </c>
      <c r="G82" s="4" t="s">
        <v>36</v>
      </c>
      <c r="H82" s="4" t="s">
        <v>39</v>
      </c>
      <c r="I82" s="4" t="s">
        <v>38</v>
      </c>
      <c r="J82" s="7">
        <v>4633597.4249999998</v>
      </c>
    </row>
    <row r="83" spans="1:10" ht="14.25" customHeight="1" x14ac:dyDescent="0.3">
      <c r="A83" s="4" t="s">
        <v>32</v>
      </c>
      <c r="B83" s="4" t="s">
        <v>33</v>
      </c>
      <c r="C83" s="4" t="s">
        <v>42</v>
      </c>
      <c r="D83" s="5">
        <v>41699</v>
      </c>
      <c r="E83" s="6">
        <f t="shared" si="0"/>
        <v>3</v>
      </c>
      <c r="F83" s="6" t="s">
        <v>35</v>
      </c>
      <c r="G83" s="4" t="s">
        <v>36</v>
      </c>
      <c r="H83" s="4" t="s">
        <v>39</v>
      </c>
      <c r="I83" s="4" t="s">
        <v>38</v>
      </c>
      <c r="J83" s="7">
        <v>5456855.7725</v>
      </c>
    </row>
    <row r="84" spans="1:10" ht="14.25" customHeight="1" x14ac:dyDescent="0.3">
      <c r="A84" s="4" t="s">
        <v>32</v>
      </c>
      <c r="B84" s="4" t="s">
        <v>33</v>
      </c>
      <c r="C84" s="4" t="s">
        <v>42</v>
      </c>
      <c r="D84" s="5">
        <v>41730</v>
      </c>
      <c r="E84" s="6">
        <f t="shared" si="0"/>
        <v>4</v>
      </c>
      <c r="F84" s="6" t="s">
        <v>35</v>
      </c>
      <c r="G84" s="4" t="s">
        <v>36</v>
      </c>
      <c r="H84" s="4" t="s">
        <v>39</v>
      </c>
      <c r="I84" s="4" t="s">
        <v>38</v>
      </c>
      <c r="J84" s="7">
        <v>4519009.7350000003</v>
      </c>
    </row>
    <row r="85" spans="1:10" ht="14.25" customHeight="1" x14ac:dyDescent="0.3">
      <c r="A85" s="4" t="s">
        <v>32</v>
      </c>
      <c r="B85" s="4" t="s">
        <v>33</v>
      </c>
      <c r="C85" s="4" t="s">
        <v>42</v>
      </c>
      <c r="D85" s="5">
        <v>41760</v>
      </c>
      <c r="E85" s="6">
        <f t="shared" si="0"/>
        <v>5</v>
      </c>
      <c r="F85" s="6" t="s">
        <v>35</v>
      </c>
      <c r="G85" s="4" t="s">
        <v>36</v>
      </c>
      <c r="H85" s="4" t="s">
        <v>39</v>
      </c>
      <c r="I85" s="4" t="s">
        <v>38</v>
      </c>
      <c r="J85" s="7">
        <v>4063138.47</v>
      </c>
    </row>
    <row r="86" spans="1:10" ht="14.25" customHeight="1" x14ac:dyDescent="0.3">
      <c r="A86" s="4" t="s">
        <v>32</v>
      </c>
      <c r="B86" s="4" t="s">
        <v>33</v>
      </c>
      <c r="C86" s="4" t="s">
        <v>42</v>
      </c>
      <c r="D86" s="5">
        <v>41791</v>
      </c>
      <c r="E86" s="6">
        <f t="shared" si="0"/>
        <v>6</v>
      </c>
      <c r="F86" s="6" t="s">
        <v>35</v>
      </c>
      <c r="G86" s="4" t="s">
        <v>36</v>
      </c>
      <c r="H86" s="4" t="s">
        <v>39</v>
      </c>
      <c r="I86" s="4" t="s">
        <v>38</v>
      </c>
      <c r="J86" s="7">
        <v>4490046.4649999999</v>
      </c>
    </row>
    <row r="87" spans="1:10" ht="14.25" customHeight="1" x14ac:dyDescent="0.3">
      <c r="A87" s="4" t="s">
        <v>32</v>
      </c>
      <c r="B87" s="4" t="s">
        <v>33</v>
      </c>
      <c r="C87" s="4" t="s">
        <v>42</v>
      </c>
      <c r="D87" s="5">
        <v>41456</v>
      </c>
      <c r="E87" s="6">
        <f t="shared" si="0"/>
        <v>7</v>
      </c>
      <c r="F87" s="6" t="s">
        <v>35</v>
      </c>
      <c r="G87" s="4" t="s">
        <v>40</v>
      </c>
      <c r="H87" s="4" t="s">
        <v>37</v>
      </c>
      <c r="I87" s="4" t="s">
        <v>38</v>
      </c>
      <c r="J87" s="7">
        <v>2117872.8966999999</v>
      </c>
    </row>
    <row r="88" spans="1:10" ht="14.25" customHeight="1" x14ac:dyDescent="0.3">
      <c r="A88" s="4" t="s">
        <v>32</v>
      </c>
      <c r="B88" s="4" t="s">
        <v>33</v>
      </c>
      <c r="C88" s="4" t="s">
        <v>42</v>
      </c>
      <c r="D88" s="5">
        <v>41487</v>
      </c>
      <c r="E88" s="6">
        <f t="shared" si="0"/>
        <v>8</v>
      </c>
      <c r="F88" s="6" t="s">
        <v>35</v>
      </c>
      <c r="G88" s="4" t="s">
        <v>40</v>
      </c>
      <c r="H88" s="4" t="s">
        <v>37</v>
      </c>
      <c r="I88" s="4" t="s">
        <v>38</v>
      </c>
      <c r="J88" s="7">
        <v>1784971.7644</v>
      </c>
    </row>
    <row r="89" spans="1:10" ht="14.25" customHeight="1" x14ac:dyDescent="0.3">
      <c r="A89" s="4" t="s">
        <v>32</v>
      </c>
      <c r="B89" s="4" t="s">
        <v>33</v>
      </c>
      <c r="C89" s="4" t="s">
        <v>42</v>
      </c>
      <c r="D89" s="5">
        <v>41518</v>
      </c>
      <c r="E89" s="6">
        <f t="shared" si="0"/>
        <v>9</v>
      </c>
      <c r="F89" s="6" t="s">
        <v>35</v>
      </c>
      <c r="G89" s="4" t="s">
        <v>40</v>
      </c>
      <c r="H89" s="4" t="s">
        <v>37</v>
      </c>
      <c r="I89" s="4" t="s">
        <v>38</v>
      </c>
      <c r="J89" s="7">
        <v>1972165.5701000001</v>
      </c>
    </row>
    <row r="90" spans="1:10" ht="14.25" customHeight="1" x14ac:dyDescent="0.3">
      <c r="A90" s="4" t="s">
        <v>32</v>
      </c>
      <c r="B90" s="4" t="s">
        <v>33</v>
      </c>
      <c r="C90" s="4" t="s">
        <v>42</v>
      </c>
      <c r="D90" s="5">
        <v>41548</v>
      </c>
      <c r="E90" s="6">
        <f t="shared" si="0"/>
        <v>10</v>
      </c>
      <c r="F90" s="6" t="s">
        <v>35</v>
      </c>
      <c r="G90" s="4" t="s">
        <v>40</v>
      </c>
      <c r="H90" s="4" t="s">
        <v>37</v>
      </c>
      <c r="I90" s="4" t="s">
        <v>38</v>
      </c>
      <c r="J90" s="7">
        <v>1851866.2887999997</v>
      </c>
    </row>
    <row r="91" spans="1:10" ht="14.25" customHeight="1" x14ac:dyDescent="0.3">
      <c r="A91" s="4" t="s">
        <v>32</v>
      </c>
      <c r="B91" s="4" t="s">
        <v>33</v>
      </c>
      <c r="C91" s="4" t="s">
        <v>42</v>
      </c>
      <c r="D91" s="5">
        <v>41579</v>
      </c>
      <c r="E91" s="6">
        <f t="shared" si="0"/>
        <v>11</v>
      </c>
      <c r="F91" s="6" t="s">
        <v>35</v>
      </c>
      <c r="G91" s="4" t="s">
        <v>40</v>
      </c>
      <c r="H91" s="4" t="s">
        <v>37</v>
      </c>
      <c r="I91" s="4" t="s">
        <v>38</v>
      </c>
      <c r="J91" s="7">
        <v>1690687.8758</v>
      </c>
    </row>
    <row r="92" spans="1:10" ht="14.25" customHeight="1" x14ac:dyDescent="0.3">
      <c r="A92" s="4" t="s">
        <v>32</v>
      </c>
      <c r="B92" s="4" t="s">
        <v>33</v>
      </c>
      <c r="C92" s="4" t="s">
        <v>42</v>
      </c>
      <c r="D92" s="5">
        <v>41609</v>
      </c>
      <c r="E92" s="6">
        <f t="shared" si="0"/>
        <v>12</v>
      </c>
      <c r="F92" s="6" t="s">
        <v>35</v>
      </c>
      <c r="G92" s="4" t="s">
        <v>40</v>
      </c>
      <c r="H92" s="4" t="s">
        <v>37</v>
      </c>
      <c r="I92" s="4" t="s">
        <v>38</v>
      </c>
      <c r="J92" s="7">
        <v>1902139.5096</v>
      </c>
    </row>
    <row r="93" spans="1:10" ht="14.25" customHeight="1" x14ac:dyDescent="0.3">
      <c r="A93" s="4" t="s">
        <v>32</v>
      </c>
      <c r="B93" s="4" t="s">
        <v>33</v>
      </c>
      <c r="C93" s="4" t="s">
        <v>42</v>
      </c>
      <c r="D93" s="5">
        <v>41640</v>
      </c>
      <c r="E93" s="6">
        <f t="shared" si="0"/>
        <v>1</v>
      </c>
      <c r="F93" s="6" t="s">
        <v>35</v>
      </c>
      <c r="G93" s="4" t="s">
        <v>40</v>
      </c>
      <c r="H93" s="4" t="s">
        <v>37</v>
      </c>
      <c r="I93" s="4" t="s">
        <v>38</v>
      </c>
      <c r="J93" s="7">
        <v>2732162.5980000002</v>
      </c>
    </row>
    <row r="94" spans="1:10" ht="14.25" customHeight="1" x14ac:dyDescent="0.3">
      <c r="A94" s="4" t="s">
        <v>32</v>
      </c>
      <c r="B94" s="4" t="s">
        <v>33</v>
      </c>
      <c r="C94" s="4" t="s">
        <v>42</v>
      </c>
      <c r="D94" s="5">
        <v>41671</v>
      </c>
      <c r="E94" s="6">
        <f t="shared" si="0"/>
        <v>2</v>
      </c>
      <c r="F94" s="6" t="s">
        <v>35</v>
      </c>
      <c r="G94" s="4" t="s">
        <v>40</v>
      </c>
      <c r="H94" s="4" t="s">
        <v>37</v>
      </c>
      <c r="I94" s="4" t="s">
        <v>38</v>
      </c>
      <c r="J94" s="7">
        <v>2478782.8670000001</v>
      </c>
    </row>
    <row r="95" spans="1:10" ht="14.25" customHeight="1" x14ac:dyDescent="0.3">
      <c r="A95" s="4" t="s">
        <v>32</v>
      </c>
      <c r="B95" s="4" t="s">
        <v>33</v>
      </c>
      <c r="C95" s="4" t="s">
        <v>42</v>
      </c>
      <c r="D95" s="5">
        <v>41699</v>
      </c>
      <c r="E95" s="6">
        <f t="shared" si="0"/>
        <v>3</v>
      </c>
      <c r="F95" s="6" t="s">
        <v>35</v>
      </c>
      <c r="G95" s="4" t="s">
        <v>40</v>
      </c>
      <c r="H95" s="4" t="s">
        <v>37</v>
      </c>
      <c r="I95" s="4" t="s">
        <v>38</v>
      </c>
      <c r="J95" s="7">
        <v>2401016.5399000002</v>
      </c>
    </row>
    <row r="96" spans="1:10" ht="14.25" customHeight="1" x14ac:dyDescent="0.3">
      <c r="A96" s="4" t="s">
        <v>32</v>
      </c>
      <c r="B96" s="4" t="s">
        <v>33</v>
      </c>
      <c r="C96" s="4" t="s">
        <v>42</v>
      </c>
      <c r="D96" s="5">
        <v>41730</v>
      </c>
      <c r="E96" s="6">
        <f t="shared" si="0"/>
        <v>4</v>
      </c>
      <c r="F96" s="6" t="s">
        <v>35</v>
      </c>
      <c r="G96" s="4" t="s">
        <v>40</v>
      </c>
      <c r="H96" s="4" t="s">
        <v>37</v>
      </c>
      <c r="I96" s="4" t="s">
        <v>38</v>
      </c>
      <c r="J96" s="7">
        <v>1988364.2834000001</v>
      </c>
    </row>
    <row r="97" spans="1:10" ht="14.25" customHeight="1" x14ac:dyDescent="0.3">
      <c r="A97" s="4" t="s">
        <v>32</v>
      </c>
      <c r="B97" s="4" t="s">
        <v>33</v>
      </c>
      <c r="C97" s="4" t="s">
        <v>42</v>
      </c>
      <c r="D97" s="5">
        <v>41760</v>
      </c>
      <c r="E97" s="6">
        <f t="shared" si="0"/>
        <v>5</v>
      </c>
      <c r="F97" s="6" t="s">
        <v>35</v>
      </c>
      <c r="G97" s="4" t="s">
        <v>40</v>
      </c>
      <c r="H97" s="4" t="s">
        <v>37</v>
      </c>
      <c r="I97" s="4" t="s">
        <v>38</v>
      </c>
      <c r="J97" s="7">
        <v>1787780.9268</v>
      </c>
    </row>
    <row r="98" spans="1:10" ht="14.25" customHeight="1" x14ac:dyDescent="0.3">
      <c r="A98" s="4" t="s">
        <v>32</v>
      </c>
      <c r="B98" s="4" t="s">
        <v>33</v>
      </c>
      <c r="C98" s="4" t="s">
        <v>42</v>
      </c>
      <c r="D98" s="5">
        <v>41791</v>
      </c>
      <c r="E98" s="6">
        <f t="shared" si="0"/>
        <v>6</v>
      </c>
      <c r="F98" s="6" t="s">
        <v>35</v>
      </c>
      <c r="G98" s="4" t="s">
        <v>40</v>
      </c>
      <c r="H98" s="4" t="s">
        <v>37</v>
      </c>
      <c r="I98" s="4" t="s">
        <v>38</v>
      </c>
      <c r="J98" s="7">
        <v>1975620.4446</v>
      </c>
    </row>
    <row r="99" spans="1:10" ht="14.25" customHeight="1" x14ac:dyDescent="0.3">
      <c r="A99" s="4" t="s">
        <v>32</v>
      </c>
      <c r="B99" s="4" t="s">
        <v>33</v>
      </c>
      <c r="C99" s="4" t="s">
        <v>42</v>
      </c>
      <c r="D99" s="5">
        <v>41456</v>
      </c>
      <c r="E99" s="6">
        <f t="shared" si="0"/>
        <v>7</v>
      </c>
      <c r="F99" s="6" t="s">
        <v>35</v>
      </c>
      <c r="G99" s="4" t="s">
        <v>40</v>
      </c>
      <c r="H99" s="4" t="s">
        <v>39</v>
      </c>
      <c r="I99" s="4" t="s">
        <v>38</v>
      </c>
      <c r="J99" s="7">
        <v>3850677.9939999999</v>
      </c>
    </row>
    <row r="100" spans="1:10" ht="14.25" customHeight="1" x14ac:dyDescent="0.3">
      <c r="A100" s="4" t="s">
        <v>32</v>
      </c>
      <c r="B100" s="4" t="s">
        <v>33</v>
      </c>
      <c r="C100" s="4" t="s">
        <v>42</v>
      </c>
      <c r="D100" s="5">
        <v>41487</v>
      </c>
      <c r="E100" s="6">
        <f t="shared" si="0"/>
        <v>8</v>
      </c>
      <c r="F100" s="6" t="s">
        <v>35</v>
      </c>
      <c r="G100" s="4" t="s">
        <v>40</v>
      </c>
      <c r="H100" s="4" t="s">
        <v>39</v>
      </c>
      <c r="I100" s="4" t="s">
        <v>38</v>
      </c>
      <c r="J100" s="7">
        <v>3245403.2080000001</v>
      </c>
    </row>
    <row r="101" spans="1:10" ht="14.25" customHeight="1" x14ac:dyDescent="0.3">
      <c r="A101" s="4" t="s">
        <v>32</v>
      </c>
      <c r="B101" s="4" t="s">
        <v>33</v>
      </c>
      <c r="C101" s="4" t="s">
        <v>42</v>
      </c>
      <c r="D101" s="5">
        <v>41518</v>
      </c>
      <c r="E101" s="6">
        <f t="shared" si="0"/>
        <v>9</v>
      </c>
      <c r="F101" s="6" t="s">
        <v>35</v>
      </c>
      <c r="G101" s="4" t="s">
        <v>40</v>
      </c>
      <c r="H101" s="4" t="s">
        <v>39</v>
      </c>
      <c r="I101" s="4" t="s">
        <v>38</v>
      </c>
      <c r="J101" s="7">
        <v>3585755.5820000004</v>
      </c>
    </row>
    <row r="102" spans="1:10" ht="14.25" customHeight="1" x14ac:dyDescent="0.3">
      <c r="A102" s="4" t="s">
        <v>32</v>
      </c>
      <c r="B102" s="4" t="s">
        <v>33</v>
      </c>
      <c r="C102" s="4" t="s">
        <v>42</v>
      </c>
      <c r="D102" s="5">
        <v>41548</v>
      </c>
      <c r="E102" s="6">
        <f t="shared" si="0"/>
        <v>10</v>
      </c>
      <c r="F102" s="6" t="s">
        <v>35</v>
      </c>
      <c r="G102" s="4" t="s">
        <v>40</v>
      </c>
      <c r="H102" s="4" t="s">
        <v>39</v>
      </c>
      <c r="I102" s="4" t="s">
        <v>38</v>
      </c>
      <c r="J102" s="7">
        <v>3367029.6159999999</v>
      </c>
    </row>
    <row r="103" spans="1:10" ht="14.25" customHeight="1" x14ac:dyDescent="0.3">
      <c r="A103" s="4" t="s">
        <v>32</v>
      </c>
      <c r="B103" s="4" t="s">
        <v>33</v>
      </c>
      <c r="C103" s="4" t="s">
        <v>42</v>
      </c>
      <c r="D103" s="5">
        <v>41579</v>
      </c>
      <c r="E103" s="6">
        <f t="shared" si="0"/>
        <v>11</v>
      </c>
      <c r="F103" s="6" t="s">
        <v>35</v>
      </c>
      <c r="G103" s="4" t="s">
        <v>40</v>
      </c>
      <c r="H103" s="4" t="s">
        <v>39</v>
      </c>
      <c r="I103" s="4" t="s">
        <v>38</v>
      </c>
      <c r="J103" s="7">
        <v>3073977.9560000002</v>
      </c>
    </row>
    <row r="104" spans="1:10" ht="14.25" customHeight="1" x14ac:dyDescent="0.3">
      <c r="A104" s="4" t="s">
        <v>32</v>
      </c>
      <c r="B104" s="4" t="s">
        <v>33</v>
      </c>
      <c r="C104" s="4" t="s">
        <v>42</v>
      </c>
      <c r="D104" s="5">
        <v>41609</v>
      </c>
      <c r="E104" s="6">
        <f t="shared" si="0"/>
        <v>12</v>
      </c>
      <c r="F104" s="6" t="s">
        <v>35</v>
      </c>
      <c r="G104" s="4" t="s">
        <v>40</v>
      </c>
      <c r="H104" s="4" t="s">
        <v>39</v>
      </c>
      <c r="I104" s="4" t="s">
        <v>38</v>
      </c>
      <c r="J104" s="7">
        <v>3458435.4720000001</v>
      </c>
    </row>
    <row r="105" spans="1:10" ht="14.25" customHeight="1" x14ac:dyDescent="0.3">
      <c r="A105" s="4" t="s">
        <v>32</v>
      </c>
      <c r="B105" s="4" t="s">
        <v>33</v>
      </c>
      <c r="C105" s="4" t="s">
        <v>42</v>
      </c>
      <c r="D105" s="5">
        <v>41640</v>
      </c>
      <c r="E105" s="6">
        <f t="shared" si="0"/>
        <v>1</v>
      </c>
      <c r="F105" s="6" t="s">
        <v>35</v>
      </c>
      <c r="G105" s="4" t="s">
        <v>40</v>
      </c>
      <c r="H105" s="4" t="s">
        <v>39</v>
      </c>
      <c r="I105" s="4" t="s">
        <v>38</v>
      </c>
      <c r="J105" s="7">
        <v>4967568.3600000003</v>
      </c>
    </row>
    <row r="106" spans="1:10" ht="14.25" customHeight="1" x14ac:dyDescent="0.3">
      <c r="A106" s="4" t="s">
        <v>32</v>
      </c>
      <c r="B106" s="4" t="s">
        <v>33</v>
      </c>
      <c r="C106" s="4" t="s">
        <v>42</v>
      </c>
      <c r="D106" s="5">
        <v>41671</v>
      </c>
      <c r="E106" s="6">
        <f t="shared" si="0"/>
        <v>2</v>
      </c>
      <c r="F106" s="6" t="s">
        <v>35</v>
      </c>
      <c r="G106" s="4" t="s">
        <v>40</v>
      </c>
      <c r="H106" s="4" t="s">
        <v>39</v>
      </c>
      <c r="I106" s="4" t="s">
        <v>38</v>
      </c>
      <c r="J106" s="7">
        <v>4506877.9400000004</v>
      </c>
    </row>
    <row r="107" spans="1:10" ht="14.25" customHeight="1" x14ac:dyDescent="0.3">
      <c r="A107" s="4" t="s">
        <v>32</v>
      </c>
      <c r="B107" s="4" t="s">
        <v>33</v>
      </c>
      <c r="C107" s="4" t="s">
        <v>42</v>
      </c>
      <c r="D107" s="5">
        <v>41699</v>
      </c>
      <c r="E107" s="6">
        <f t="shared" si="0"/>
        <v>3</v>
      </c>
      <c r="F107" s="6" t="s">
        <v>35</v>
      </c>
      <c r="G107" s="4" t="s">
        <v>40</v>
      </c>
      <c r="H107" s="4" t="s">
        <v>39</v>
      </c>
      <c r="I107" s="4" t="s">
        <v>38</v>
      </c>
      <c r="J107" s="7">
        <v>4365484.6179999998</v>
      </c>
    </row>
    <row r="108" spans="1:10" ht="14.25" customHeight="1" x14ac:dyDescent="0.3">
      <c r="A108" s="4" t="s">
        <v>32</v>
      </c>
      <c r="B108" s="4" t="s">
        <v>33</v>
      </c>
      <c r="C108" s="4" t="s">
        <v>42</v>
      </c>
      <c r="D108" s="5">
        <v>41730</v>
      </c>
      <c r="E108" s="6">
        <f t="shared" si="0"/>
        <v>4</v>
      </c>
      <c r="F108" s="6" t="s">
        <v>35</v>
      </c>
      <c r="G108" s="4" t="s">
        <v>40</v>
      </c>
      <c r="H108" s="4" t="s">
        <v>39</v>
      </c>
      <c r="I108" s="4" t="s">
        <v>38</v>
      </c>
      <c r="J108" s="7">
        <v>4615207.7879999997</v>
      </c>
    </row>
    <row r="109" spans="1:10" ht="14.25" customHeight="1" x14ac:dyDescent="0.3">
      <c r="A109" s="4" t="s">
        <v>32</v>
      </c>
      <c r="B109" s="4" t="s">
        <v>33</v>
      </c>
      <c r="C109" s="4" t="s">
        <v>42</v>
      </c>
      <c r="D109" s="5">
        <v>41760</v>
      </c>
      <c r="E109" s="6">
        <f t="shared" si="0"/>
        <v>5</v>
      </c>
      <c r="F109" s="6" t="s">
        <v>35</v>
      </c>
      <c r="G109" s="4" t="s">
        <v>40</v>
      </c>
      <c r="H109" s="4" t="s">
        <v>39</v>
      </c>
      <c r="I109" s="4" t="s">
        <v>38</v>
      </c>
      <c r="J109" s="7">
        <v>3250510.7760000005</v>
      </c>
    </row>
    <row r="110" spans="1:10" ht="14.25" customHeight="1" x14ac:dyDescent="0.3">
      <c r="A110" s="4" t="s">
        <v>32</v>
      </c>
      <c r="B110" s="4" t="s">
        <v>33</v>
      </c>
      <c r="C110" s="4" t="s">
        <v>42</v>
      </c>
      <c r="D110" s="5">
        <v>41791</v>
      </c>
      <c r="E110" s="6">
        <f t="shared" si="0"/>
        <v>6</v>
      </c>
      <c r="F110" s="6" t="s">
        <v>35</v>
      </c>
      <c r="G110" s="4" t="s">
        <v>40</v>
      </c>
      <c r="H110" s="4" t="s">
        <v>39</v>
      </c>
      <c r="I110" s="4" t="s">
        <v>38</v>
      </c>
      <c r="J110" s="7">
        <v>3592037.1720000003</v>
      </c>
    </row>
    <row r="111" spans="1:10" ht="14.25" customHeight="1" x14ac:dyDescent="0.3">
      <c r="A111" s="4" t="s">
        <v>32</v>
      </c>
      <c r="B111" s="4" t="s">
        <v>33</v>
      </c>
      <c r="C111" s="4" t="s">
        <v>42</v>
      </c>
      <c r="D111" s="5">
        <v>41456</v>
      </c>
      <c r="E111" s="6">
        <f t="shared" si="0"/>
        <v>7</v>
      </c>
      <c r="F111" s="6" t="s">
        <v>35</v>
      </c>
      <c r="G111" s="4" t="s">
        <v>41</v>
      </c>
      <c r="H111" s="4" t="s">
        <v>37</v>
      </c>
      <c r="I111" s="4" t="s">
        <v>38</v>
      </c>
      <c r="J111" s="7">
        <v>4139478.8435499985</v>
      </c>
    </row>
    <row r="112" spans="1:10" ht="14.25" customHeight="1" x14ac:dyDescent="0.3">
      <c r="A112" s="4" t="s">
        <v>32</v>
      </c>
      <c r="B112" s="4" t="s">
        <v>33</v>
      </c>
      <c r="C112" s="4" t="s">
        <v>42</v>
      </c>
      <c r="D112" s="5">
        <v>41487</v>
      </c>
      <c r="E112" s="6">
        <f t="shared" si="0"/>
        <v>8</v>
      </c>
      <c r="F112" s="6" t="s">
        <v>35</v>
      </c>
      <c r="G112" s="4" t="s">
        <v>41</v>
      </c>
      <c r="H112" s="4" t="s">
        <v>37</v>
      </c>
      <c r="I112" s="4" t="s">
        <v>38</v>
      </c>
      <c r="J112" s="7">
        <v>3488808.4485999988</v>
      </c>
    </row>
    <row r="113" spans="1:10" ht="14.25" customHeight="1" x14ac:dyDescent="0.3">
      <c r="A113" s="4" t="s">
        <v>32</v>
      </c>
      <c r="B113" s="4" t="s">
        <v>33</v>
      </c>
      <c r="C113" s="4" t="s">
        <v>42</v>
      </c>
      <c r="D113" s="5">
        <v>41518</v>
      </c>
      <c r="E113" s="6">
        <f t="shared" si="0"/>
        <v>9</v>
      </c>
      <c r="F113" s="6" t="s">
        <v>35</v>
      </c>
      <c r="G113" s="4" t="s">
        <v>41</v>
      </c>
      <c r="H113" s="4" t="s">
        <v>37</v>
      </c>
      <c r="I113" s="4" t="s">
        <v>38</v>
      </c>
      <c r="J113" s="7">
        <v>3854687.2506499989</v>
      </c>
    </row>
    <row r="114" spans="1:10" ht="14.25" customHeight="1" x14ac:dyDescent="0.3">
      <c r="A114" s="4" t="s">
        <v>32</v>
      </c>
      <c r="B114" s="4" t="s">
        <v>33</v>
      </c>
      <c r="C114" s="4" t="s">
        <v>42</v>
      </c>
      <c r="D114" s="5">
        <v>41548</v>
      </c>
      <c r="E114" s="6">
        <f t="shared" si="0"/>
        <v>10</v>
      </c>
      <c r="F114" s="6" t="s">
        <v>35</v>
      </c>
      <c r="G114" s="4" t="s">
        <v>41</v>
      </c>
      <c r="H114" s="4" t="s">
        <v>37</v>
      </c>
      <c r="I114" s="4" t="s">
        <v>38</v>
      </c>
      <c r="J114" s="7">
        <v>3619556.8371999986</v>
      </c>
    </row>
    <row r="115" spans="1:10" ht="14.25" customHeight="1" x14ac:dyDescent="0.3">
      <c r="A115" s="4" t="s">
        <v>32</v>
      </c>
      <c r="B115" s="4" t="s">
        <v>33</v>
      </c>
      <c r="C115" s="4" t="s">
        <v>42</v>
      </c>
      <c r="D115" s="5">
        <v>41579</v>
      </c>
      <c r="E115" s="6">
        <f t="shared" si="0"/>
        <v>11</v>
      </c>
      <c r="F115" s="6" t="s">
        <v>35</v>
      </c>
      <c r="G115" s="4" t="s">
        <v>41</v>
      </c>
      <c r="H115" s="4" t="s">
        <v>37</v>
      </c>
      <c r="I115" s="4" t="s">
        <v>38</v>
      </c>
      <c r="J115" s="7">
        <v>3304526.302699999</v>
      </c>
    </row>
    <row r="116" spans="1:10" ht="14.25" customHeight="1" x14ac:dyDescent="0.3">
      <c r="A116" s="4" t="s">
        <v>32</v>
      </c>
      <c r="B116" s="4" t="s">
        <v>33</v>
      </c>
      <c r="C116" s="4" t="s">
        <v>42</v>
      </c>
      <c r="D116" s="5">
        <v>41609</v>
      </c>
      <c r="E116" s="6">
        <f t="shared" si="0"/>
        <v>12</v>
      </c>
      <c r="F116" s="6" t="s">
        <v>35</v>
      </c>
      <c r="G116" s="4" t="s">
        <v>41</v>
      </c>
      <c r="H116" s="4" t="s">
        <v>37</v>
      </c>
      <c r="I116" s="4" t="s">
        <v>38</v>
      </c>
      <c r="J116" s="7">
        <v>3717818.1323999991</v>
      </c>
    </row>
    <row r="117" spans="1:10" ht="14.25" customHeight="1" x14ac:dyDescent="0.3">
      <c r="A117" s="4" t="s">
        <v>32</v>
      </c>
      <c r="B117" s="4" t="s">
        <v>33</v>
      </c>
      <c r="C117" s="4" t="s">
        <v>42</v>
      </c>
      <c r="D117" s="5">
        <v>41640</v>
      </c>
      <c r="E117" s="6">
        <f t="shared" si="0"/>
        <v>1</v>
      </c>
      <c r="F117" s="6" t="s">
        <v>35</v>
      </c>
      <c r="G117" s="4" t="s">
        <v>41</v>
      </c>
      <c r="H117" s="4" t="s">
        <v>37</v>
      </c>
      <c r="I117" s="4" t="s">
        <v>38</v>
      </c>
      <c r="J117" s="7">
        <v>5340135.9869999988</v>
      </c>
    </row>
    <row r="118" spans="1:10" ht="14.25" customHeight="1" x14ac:dyDescent="0.3">
      <c r="A118" s="4" t="s">
        <v>32</v>
      </c>
      <c r="B118" s="4" t="s">
        <v>33</v>
      </c>
      <c r="C118" s="4" t="s">
        <v>42</v>
      </c>
      <c r="D118" s="5">
        <v>41671</v>
      </c>
      <c r="E118" s="6">
        <f t="shared" si="0"/>
        <v>2</v>
      </c>
      <c r="F118" s="6" t="s">
        <v>35</v>
      </c>
      <c r="G118" s="4" t="s">
        <v>41</v>
      </c>
      <c r="H118" s="4" t="s">
        <v>37</v>
      </c>
      <c r="I118" s="4" t="s">
        <v>38</v>
      </c>
      <c r="J118" s="7">
        <v>4844893.7854999984</v>
      </c>
    </row>
    <row r="119" spans="1:10" ht="14.25" customHeight="1" x14ac:dyDescent="0.3">
      <c r="A119" s="4" t="s">
        <v>32</v>
      </c>
      <c r="B119" s="4" t="s">
        <v>33</v>
      </c>
      <c r="C119" s="4" t="s">
        <v>42</v>
      </c>
      <c r="D119" s="5">
        <v>41699</v>
      </c>
      <c r="E119" s="6">
        <f t="shared" si="0"/>
        <v>3</v>
      </c>
      <c r="F119" s="6" t="s">
        <v>35</v>
      </c>
      <c r="G119" s="4" t="s">
        <v>41</v>
      </c>
      <c r="H119" s="4" t="s">
        <v>37</v>
      </c>
      <c r="I119" s="4" t="s">
        <v>38</v>
      </c>
      <c r="J119" s="7">
        <v>4692895.9643499991</v>
      </c>
    </row>
    <row r="120" spans="1:10" ht="14.25" customHeight="1" x14ac:dyDescent="0.3">
      <c r="A120" s="4" t="s">
        <v>32</v>
      </c>
      <c r="B120" s="4" t="s">
        <v>33</v>
      </c>
      <c r="C120" s="4" t="s">
        <v>42</v>
      </c>
      <c r="D120" s="5">
        <v>41730</v>
      </c>
      <c r="E120" s="6">
        <f t="shared" si="0"/>
        <v>4</v>
      </c>
      <c r="F120" s="6" t="s">
        <v>35</v>
      </c>
      <c r="G120" s="4" t="s">
        <v>41</v>
      </c>
      <c r="H120" s="4" t="s">
        <v>37</v>
      </c>
      <c r="I120" s="4" t="s">
        <v>38</v>
      </c>
      <c r="J120" s="7">
        <v>4886348.3721000003</v>
      </c>
    </row>
    <row r="121" spans="1:10" ht="14.25" customHeight="1" x14ac:dyDescent="0.3">
      <c r="A121" s="4" t="s">
        <v>32</v>
      </c>
      <c r="B121" s="4" t="s">
        <v>33</v>
      </c>
      <c r="C121" s="4" t="s">
        <v>42</v>
      </c>
      <c r="D121" s="5">
        <v>41760</v>
      </c>
      <c r="E121" s="6">
        <f t="shared" si="0"/>
        <v>5</v>
      </c>
      <c r="F121" s="6" t="s">
        <v>35</v>
      </c>
      <c r="G121" s="4" t="s">
        <v>41</v>
      </c>
      <c r="H121" s="4" t="s">
        <v>37</v>
      </c>
      <c r="I121" s="4" t="s">
        <v>38</v>
      </c>
      <c r="J121" s="7">
        <v>3494299.084199999</v>
      </c>
    </row>
    <row r="122" spans="1:10" ht="14.25" customHeight="1" x14ac:dyDescent="0.3">
      <c r="A122" s="4" t="s">
        <v>32</v>
      </c>
      <c r="B122" s="4" t="s">
        <v>33</v>
      </c>
      <c r="C122" s="4" t="s">
        <v>42</v>
      </c>
      <c r="D122" s="5">
        <v>41791</v>
      </c>
      <c r="E122" s="6">
        <f t="shared" si="0"/>
        <v>6</v>
      </c>
      <c r="F122" s="6" t="s">
        <v>35</v>
      </c>
      <c r="G122" s="4" t="s">
        <v>41</v>
      </c>
      <c r="H122" s="4" t="s">
        <v>37</v>
      </c>
      <c r="I122" s="4" t="s">
        <v>38</v>
      </c>
      <c r="J122" s="7">
        <v>3861439.9598999987</v>
      </c>
    </row>
    <row r="123" spans="1:10" ht="14.25" customHeight="1" x14ac:dyDescent="0.3">
      <c r="A123" s="4" t="s">
        <v>32</v>
      </c>
      <c r="B123" s="4" t="s">
        <v>33</v>
      </c>
      <c r="C123" s="4" t="s">
        <v>43</v>
      </c>
      <c r="D123" s="5">
        <v>41456</v>
      </c>
      <c r="E123" s="6">
        <f t="shared" si="0"/>
        <v>7</v>
      </c>
      <c r="F123" s="6" t="s">
        <v>35</v>
      </c>
      <c r="G123" s="4" t="s">
        <v>36</v>
      </c>
      <c r="H123" s="4" t="s">
        <v>37</v>
      </c>
      <c r="I123" s="4" t="s">
        <v>38</v>
      </c>
      <c r="J123" s="7">
        <v>1766228.7212499999</v>
      </c>
    </row>
    <row r="124" spans="1:10" ht="14.25" customHeight="1" x14ac:dyDescent="0.3">
      <c r="A124" s="4" t="s">
        <v>32</v>
      </c>
      <c r="B124" s="4" t="s">
        <v>33</v>
      </c>
      <c r="C124" s="4" t="s">
        <v>43</v>
      </c>
      <c r="D124" s="5">
        <v>41487</v>
      </c>
      <c r="E124" s="6">
        <f t="shared" si="0"/>
        <v>8</v>
      </c>
      <c r="F124" s="6" t="s">
        <v>35</v>
      </c>
      <c r="G124" s="4" t="s">
        <v>36</v>
      </c>
      <c r="H124" s="4" t="s">
        <v>37</v>
      </c>
      <c r="I124" s="4" t="s">
        <v>38</v>
      </c>
      <c r="J124" s="7">
        <v>1951422.76125</v>
      </c>
    </row>
    <row r="125" spans="1:10" ht="14.25" customHeight="1" x14ac:dyDescent="0.3">
      <c r="A125" s="4" t="s">
        <v>32</v>
      </c>
      <c r="B125" s="4" t="s">
        <v>33</v>
      </c>
      <c r="C125" s="4" t="s">
        <v>43</v>
      </c>
      <c r="D125" s="5">
        <v>41518</v>
      </c>
      <c r="E125" s="6">
        <f t="shared" si="0"/>
        <v>9</v>
      </c>
      <c r="F125" s="6" t="s">
        <v>35</v>
      </c>
      <c r="G125" s="4" t="s">
        <v>36</v>
      </c>
      <c r="H125" s="4" t="s">
        <v>37</v>
      </c>
      <c r="I125" s="4" t="s">
        <v>38</v>
      </c>
      <c r="J125" s="7">
        <v>1699371.23875</v>
      </c>
    </row>
    <row r="126" spans="1:10" ht="14.25" customHeight="1" x14ac:dyDescent="0.3">
      <c r="A126" s="4" t="s">
        <v>32</v>
      </c>
      <c r="B126" s="4" t="s">
        <v>33</v>
      </c>
      <c r="C126" s="4" t="s">
        <v>43</v>
      </c>
      <c r="D126" s="5">
        <v>41548</v>
      </c>
      <c r="E126" s="6">
        <f t="shared" si="0"/>
        <v>10</v>
      </c>
      <c r="F126" s="6" t="s">
        <v>35</v>
      </c>
      <c r="G126" s="4" t="s">
        <v>36</v>
      </c>
      <c r="H126" s="4" t="s">
        <v>37</v>
      </c>
      <c r="I126" s="4" t="s">
        <v>38</v>
      </c>
      <c r="J126" s="7">
        <v>1502189.2037500001</v>
      </c>
    </row>
    <row r="127" spans="1:10" ht="14.25" customHeight="1" x14ac:dyDescent="0.3">
      <c r="A127" s="4" t="s">
        <v>32</v>
      </c>
      <c r="B127" s="4" t="s">
        <v>33</v>
      </c>
      <c r="C127" s="4" t="s">
        <v>43</v>
      </c>
      <c r="D127" s="5">
        <v>41579</v>
      </c>
      <c r="E127" s="6">
        <f t="shared" si="0"/>
        <v>11</v>
      </c>
      <c r="F127" s="6" t="s">
        <v>35</v>
      </c>
      <c r="G127" s="4" t="s">
        <v>36</v>
      </c>
      <c r="H127" s="4" t="s">
        <v>37</v>
      </c>
      <c r="I127" s="4" t="s">
        <v>38</v>
      </c>
      <c r="J127" s="7">
        <v>1650239.5062500001</v>
      </c>
    </row>
    <row r="128" spans="1:10" ht="14.25" customHeight="1" x14ac:dyDescent="0.3">
      <c r="A128" s="4" t="s">
        <v>32</v>
      </c>
      <c r="B128" s="4" t="s">
        <v>33</v>
      </c>
      <c r="C128" s="4" t="s">
        <v>43</v>
      </c>
      <c r="D128" s="5">
        <v>41609</v>
      </c>
      <c r="E128" s="6">
        <f t="shared" si="0"/>
        <v>12</v>
      </c>
      <c r="F128" s="6" t="s">
        <v>35</v>
      </c>
      <c r="G128" s="4" t="s">
        <v>36</v>
      </c>
      <c r="H128" s="4" t="s">
        <v>37</v>
      </c>
      <c r="I128" s="4" t="s">
        <v>38</v>
      </c>
      <c r="J128" s="7">
        <v>1406546.085</v>
      </c>
    </row>
    <row r="129" spans="1:10" ht="14.25" customHeight="1" x14ac:dyDescent="0.3">
      <c r="A129" s="4" t="s">
        <v>32</v>
      </c>
      <c r="B129" s="4" t="s">
        <v>33</v>
      </c>
      <c r="C129" s="4" t="s">
        <v>43</v>
      </c>
      <c r="D129" s="5">
        <v>41640</v>
      </c>
      <c r="E129" s="6">
        <f t="shared" si="0"/>
        <v>1</v>
      </c>
      <c r="F129" s="6" t="s">
        <v>35</v>
      </c>
      <c r="G129" s="4" t="s">
        <v>36</v>
      </c>
      <c r="H129" s="4" t="s">
        <v>37</v>
      </c>
      <c r="I129" s="4" t="s">
        <v>38</v>
      </c>
      <c r="J129" s="7">
        <v>2151540.1949999998</v>
      </c>
    </row>
    <row r="130" spans="1:10" ht="14.25" customHeight="1" x14ac:dyDescent="0.3">
      <c r="A130" s="4" t="s">
        <v>32</v>
      </c>
      <c r="B130" s="4" t="s">
        <v>33</v>
      </c>
      <c r="C130" s="4" t="s">
        <v>43</v>
      </c>
      <c r="D130" s="5">
        <v>41671</v>
      </c>
      <c r="E130" s="6">
        <f t="shared" si="0"/>
        <v>2</v>
      </c>
      <c r="F130" s="6" t="s">
        <v>35</v>
      </c>
      <c r="G130" s="4" t="s">
        <v>36</v>
      </c>
      <c r="H130" s="4" t="s">
        <v>37</v>
      </c>
      <c r="I130" s="4" t="s">
        <v>38</v>
      </c>
      <c r="J130" s="7">
        <v>2191228.2262499998</v>
      </c>
    </row>
    <row r="131" spans="1:10" ht="14.25" customHeight="1" x14ac:dyDescent="0.3">
      <c r="A131" s="4" t="s">
        <v>32</v>
      </c>
      <c r="B131" s="4" t="s">
        <v>33</v>
      </c>
      <c r="C131" s="4" t="s">
        <v>43</v>
      </c>
      <c r="D131" s="5">
        <v>41699</v>
      </c>
      <c r="E131" s="6">
        <f t="shared" si="0"/>
        <v>3</v>
      </c>
      <c r="F131" s="6" t="s">
        <v>35</v>
      </c>
      <c r="G131" s="4" t="s">
        <v>36</v>
      </c>
      <c r="H131" s="4" t="s">
        <v>37</v>
      </c>
      <c r="I131" s="4" t="s">
        <v>38</v>
      </c>
      <c r="J131" s="7">
        <v>1965526.61625</v>
      </c>
    </row>
    <row r="132" spans="1:10" ht="14.25" customHeight="1" x14ac:dyDescent="0.3">
      <c r="A132" s="4" t="s">
        <v>32</v>
      </c>
      <c r="B132" s="4" t="s">
        <v>33</v>
      </c>
      <c r="C132" s="4" t="s">
        <v>43</v>
      </c>
      <c r="D132" s="5">
        <v>41730</v>
      </c>
      <c r="E132" s="6">
        <f t="shared" si="0"/>
        <v>4</v>
      </c>
      <c r="F132" s="6" t="s">
        <v>35</v>
      </c>
      <c r="G132" s="4" t="s">
        <v>36</v>
      </c>
      <c r="H132" s="4" t="s">
        <v>37</v>
      </c>
      <c r="I132" s="4" t="s">
        <v>38</v>
      </c>
      <c r="J132" s="7">
        <v>2084911.36</v>
      </c>
    </row>
    <row r="133" spans="1:10" ht="14.25" customHeight="1" x14ac:dyDescent="0.3">
      <c r="A133" s="4" t="s">
        <v>32</v>
      </c>
      <c r="B133" s="4" t="s">
        <v>33</v>
      </c>
      <c r="C133" s="4" t="s">
        <v>43</v>
      </c>
      <c r="D133" s="5">
        <v>41760</v>
      </c>
      <c r="E133" s="6">
        <f t="shared" si="0"/>
        <v>5</v>
      </c>
      <c r="F133" s="6" t="s">
        <v>35</v>
      </c>
      <c r="G133" s="4" t="s">
        <v>36</v>
      </c>
      <c r="H133" s="4" t="s">
        <v>37</v>
      </c>
      <c r="I133" s="4" t="s">
        <v>38</v>
      </c>
      <c r="J133" s="7">
        <v>2053699.35375</v>
      </c>
    </row>
    <row r="134" spans="1:10" ht="14.25" customHeight="1" x14ac:dyDescent="0.3">
      <c r="A134" s="4" t="s">
        <v>32</v>
      </c>
      <c r="B134" s="4" t="s">
        <v>33</v>
      </c>
      <c r="C134" s="4" t="s">
        <v>43</v>
      </c>
      <c r="D134" s="5">
        <v>41791</v>
      </c>
      <c r="E134" s="6">
        <f t="shared" si="0"/>
        <v>6</v>
      </c>
      <c r="F134" s="6" t="s">
        <v>35</v>
      </c>
      <c r="G134" s="4" t="s">
        <v>36</v>
      </c>
      <c r="H134" s="4" t="s">
        <v>37</v>
      </c>
      <c r="I134" s="4" t="s">
        <v>38</v>
      </c>
      <c r="J134" s="7">
        <v>2197266.9237500001</v>
      </c>
    </row>
    <row r="135" spans="1:10" ht="14.25" customHeight="1" x14ac:dyDescent="0.3">
      <c r="A135" s="4" t="s">
        <v>32</v>
      </c>
      <c r="B135" s="4" t="s">
        <v>33</v>
      </c>
      <c r="C135" s="4" t="s">
        <v>43</v>
      </c>
      <c r="D135" s="5">
        <v>41456</v>
      </c>
      <c r="E135" s="6">
        <f t="shared" si="0"/>
        <v>7</v>
      </c>
      <c r="F135" s="6" t="s">
        <v>35</v>
      </c>
      <c r="G135" s="4" t="s">
        <v>36</v>
      </c>
      <c r="H135" s="4" t="s">
        <v>39</v>
      </c>
      <c r="I135" s="4" t="s">
        <v>38</v>
      </c>
      <c r="J135" s="7">
        <v>3532457.4424999999</v>
      </c>
    </row>
    <row r="136" spans="1:10" ht="14.25" customHeight="1" x14ac:dyDescent="0.3">
      <c r="A136" s="4" t="s">
        <v>32</v>
      </c>
      <c r="B136" s="4" t="s">
        <v>33</v>
      </c>
      <c r="C136" s="4" t="s">
        <v>43</v>
      </c>
      <c r="D136" s="5">
        <v>41487</v>
      </c>
      <c r="E136" s="6">
        <f t="shared" si="0"/>
        <v>8</v>
      </c>
      <c r="F136" s="6" t="s">
        <v>35</v>
      </c>
      <c r="G136" s="4" t="s">
        <v>36</v>
      </c>
      <c r="H136" s="4" t="s">
        <v>39</v>
      </c>
      <c r="I136" s="4" t="s">
        <v>38</v>
      </c>
      <c r="J136" s="7">
        <v>3902845.5225</v>
      </c>
    </row>
    <row r="137" spans="1:10" ht="14.25" customHeight="1" x14ac:dyDescent="0.3">
      <c r="A137" s="4" t="s">
        <v>32</v>
      </c>
      <c r="B137" s="4" t="s">
        <v>33</v>
      </c>
      <c r="C137" s="4" t="s">
        <v>43</v>
      </c>
      <c r="D137" s="5">
        <v>41518</v>
      </c>
      <c r="E137" s="6">
        <f t="shared" si="0"/>
        <v>9</v>
      </c>
      <c r="F137" s="6" t="s">
        <v>35</v>
      </c>
      <c r="G137" s="4" t="s">
        <v>36</v>
      </c>
      <c r="H137" s="4" t="s">
        <v>39</v>
      </c>
      <c r="I137" s="4" t="s">
        <v>38</v>
      </c>
      <c r="J137" s="7">
        <v>3398742.4775</v>
      </c>
    </row>
    <row r="138" spans="1:10" ht="14.25" customHeight="1" x14ac:dyDescent="0.3">
      <c r="A138" s="4" t="s">
        <v>32</v>
      </c>
      <c r="B138" s="4" t="s">
        <v>33</v>
      </c>
      <c r="C138" s="4" t="s">
        <v>43</v>
      </c>
      <c r="D138" s="5">
        <v>41548</v>
      </c>
      <c r="E138" s="6">
        <f t="shared" si="0"/>
        <v>10</v>
      </c>
      <c r="F138" s="6" t="s">
        <v>35</v>
      </c>
      <c r="G138" s="4" t="s">
        <v>36</v>
      </c>
      <c r="H138" s="4" t="s">
        <v>39</v>
      </c>
      <c r="I138" s="4" t="s">
        <v>38</v>
      </c>
      <c r="J138" s="7">
        <v>3004378.4075000002</v>
      </c>
    </row>
    <row r="139" spans="1:10" ht="14.25" customHeight="1" x14ac:dyDescent="0.3">
      <c r="A139" s="4" t="s">
        <v>32</v>
      </c>
      <c r="B139" s="4" t="s">
        <v>33</v>
      </c>
      <c r="C139" s="4" t="s">
        <v>43</v>
      </c>
      <c r="D139" s="5">
        <v>41579</v>
      </c>
      <c r="E139" s="6">
        <f t="shared" si="0"/>
        <v>11</v>
      </c>
      <c r="F139" s="6" t="s">
        <v>35</v>
      </c>
      <c r="G139" s="4" t="s">
        <v>36</v>
      </c>
      <c r="H139" s="4" t="s">
        <v>39</v>
      </c>
      <c r="I139" s="4" t="s">
        <v>38</v>
      </c>
      <c r="J139" s="7">
        <v>3300479.0125000002</v>
      </c>
    </row>
    <row r="140" spans="1:10" ht="14.25" customHeight="1" x14ac:dyDescent="0.3">
      <c r="A140" s="4" t="s">
        <v>32</v>
      </c>
      <c r="B140" s="4" t="s">
        <v>33</v>
      </c>
      <c r="C140" s="4" t="s">
        <v>43</v>
      </c>
      <c r="D140" s="5">
        <v>41609</v>
      </c>
      <c r="E140" s="6">
        <f t="shared" si="0"/>
        <v>12</v>
      </c>
      <c r="F140" s="6" t="s">
        <v>35</v>
      </c>
      <c r="G140" s="4" t="s">
        <v>36</v>
      </c>
      <c r="H140" s="4" t="s">
        <v>39</v>
      </c>
      <c r="I140" s="4" t="s">
        <v>38</v>
      </c>
      <c r="J140" s="7">
        <v>2813092.17</v>
      </c>
    </row>
    <row r="141" spans="1:10" ht="14.25" customHeight="1" x14ac:dyDescent="0.3">
      <c r="A141" s="4" t="s">
        <v>32</v>
      </c>
      <c r="B141" s="4" t="s">
        <v>33</v>
      </c>
      <c r="C141" s="4" t="s">
        <v>43</v>
      </c>
      <c r="D141" s="5">
        <v>41640</v>
      </c>
      <c r="E141" s="6">
        <f t="shared" si="0"/>
        <v>1</v>
      </c>
      <c r="F141" s="6" t="s">
        <v>35</v>
      </c>
      <c r="G141" s="4" t="s">
        <v>36</v>
      </c>
      <c r="H141" s="4" t="s">
        <v>39</v>
      </c>
      <c r="I141" s="4" t="s">
        <v>38</v>
      </c>
      <c r="J141" s="7">
        <v>4303080.3899999997</v>
      </c>
    </row>
    <row r="142" spans="1:10" ht="14.25" customHeight="1" x14ac:dyDescent="0.3">
      <c r="A142" s="4" t="s">
        <v>32</v>
      </c>
      <c r="B142" s="4" t="s">
        <v>33</v>
      </c>
      <c r="C142" s="4" t="s">
        <v>43</v>
      </c>
      <c r="D142" s="5">
        <v>41671</v>
      </c>
      <c r="E142" s="6">
        <f t="shared" si="0"/>
        <v>2</v>
      </c>
      <c r="F142" s="6" t="s">
        <v>35</v>
      </c>
      <c r="G142" s="4" t="s">
        <v>36</v>
      </c>
      <c r="H142" s="4" t="s">
        <v>39</v>
      </c>
      <c r="I142" s="4" t="s">
        <v>38</v>
      </c>
      <c r="J142" s="7">
        <v>4382456.4524999997</v>
      </c>
    </row>
    <row r="143" spans="1:10" ht="14.25" customHeight="1" x14ac:dyDescent="0.3">
      <c r="A143" s="4" t="s">
        <v>32</v>
      </c>
      <c r="B143" s="4" t="s">
        <v>33</v>
      </c>
      <c r="C143" s="4" t="s">
        <v>43</v>
      </c>
      <c r="D143" s="5">
        <v>41699</v>
      </c>
      <c r="E143" s="6">
        <f t="shared" si="0"/>
        <v>3</v>
      </c>
      <c r="F143" s="6" t="s">
        <v>35</v>
      </c>
      <c r="G143" s="4" t="s">
        <v>36</v>
      </c>
      <c r="H143" s="4" t="s">
        <v>39</v>
      </c>
      <c r="I143" s="4" t="s">
        <v>38</v>
      </c>
      <c r="J143" s="7">
        <v>3931053.2324999999</v>
      </c>
    </row>
    <row r="144" spans="1:10" ht="14.25" customHeight="1" x14ac:dyDescent="0.3">
      <c r="A144" s="4" t="s">
        <v>32</v>
      </c>
      <c r="B144" s="4" t="s">
        <v>33</v>
      </c>
      <c r="C144" s="4" t="s">
        <v>43</v>
      </c>
      <c r="D144" s="5">
        <v>41730</v>
      </c>
      <c r="E144" s="6">
        <f t="shared" si="0"/>
        <v>4</v>
      </c>
      <c r="F144" s="6" t="s">
        <v>35</v>
      </c>
      <c r="G144" s="4" t="s">
        <v>36</v>
      </c>
      <c r="H144" s="4" t="s">
        <v>39</v>
      </c>
      <c r="I144" s="4" t="s">
        <v>38</v>
      </c>
      <c r="J144" s="7">
        <v>4169822.72</v>
      </c>
    </row>
    <row r="145" spans="1:10" ht="14.25" customHeight="1" x14ac:dyDescent="0.3">
      <c r="A145" s="4" t="s">
        <v>32</v>
      </c>
      <c r="B145" s="4" t="s">
        <v>33</v>
      </c>
      <c r="C145" s="4" t="s">
        <v>43</v>
      </c>
      <c r="D145" s="5">
        <v>41760</v>
      </c>
      <c r="E145" s="6">
        <f t="shared" si="0"/>
        <v>5</v>
      </c>
      <c r="F145" s="6" t="s">
        <v>35</v>
      </c>
      <c r="G145" s="4" t="s">
        <v>36</v>
      </c>
      <c r="H145" s="4" t="s">
        <v>39</v>
      </c>
      <c r="I145" s="4" t="s">
        <v>38</v>
      </c>
      <c r="J145" s="7">
        <v>4107398.7075</v>
      </c>
    </row>
    <row r="146" spans="1:10" ht="14.25" customHeight="1" x14ac:dyDescent="0.3">
      <c r="A146" s="4" t="s">
        <v>32</v>
      </c>
      <c r="B146" s="4" t="s">
        <v>33</v>
      </c>
      <c r="C146" s="4" t="s">
        <v>43</v>
      </c>
      <c r="D146" s="5">
        <v>41791</v>
      </c>
      <c r="E146" s="6">
        <f t="shared" si="0"/>
        <v>6</v>
      </c>
      <c r="F146" s="6" t="s">
        <v>35</v>
      </c>
      <c r="G146" s="4" t="s">
        <v>36</v>
      </c>
      <c r="H146" s="4" t="s">
        <v>39</v>
      </c>
      <c r="I146" s="4" t="s">
        <v>38</v>
      </c>
      <c r="J146" s="7">
        <v>4394533.8475000001</v>
      </c>
    </row>
    <row r="147" spans="1:10" ht="14.25" customHeight="1" x14ac:dyDescent="0.3">
      <c r="A147" s="4" t="s">
        <v>32</v>
      </c>
      <c r="B147" s="4" t="s">
        <v>33</v>
      </c>
      <c r="C147" s="4" t="s">
        <v>43</v>
      </c>
      <c r="D147" s="5">
        <v>41456</v>
      </c>
      <c r="E147" s="6">
        <f t="shared" si="0"/>
        <v>7</v>
      </c>
      <c r="F147" s="6" t="s">
        <v>35</v>
      </c>
      <c r="G147" s="4" t="s">
        <v>40</v>
      </c>
      <c r="H147" s="4" t="s">
        <v>37</v>
      </c>
      <c r="I147" s="4" t="s">
        <v>38</v>
      </c>
      <c r="J147" s="7">
        <v>1554281.2747</v>
      </c>
    </row>
    <row r="148" spans="1:10" ht="14.25" customHeight="1" x14ac:dyDescent="0.3">
      <c r="A148" s="4" t="s">
        <v>32</v>
      </c>
      <c r="B148" s="4" t="s">
        <v>33</v>
      </c>
      <c r="C148" s="4" t="s">
        <v>43</v>
      </c>
      <c r="D148" s="5">
        <v>41487</v>
      </c>
      <c r="E148" s="6">
        <f t="shared" si="0"/>
        <v>8</v>
      </c>
      <c r="F148" s="6" t="s">
        <v>35</v>
      </c>
      <c r="G148" s="4" t="s">
        <v>40</v>
      </c>
      <c r="H148" s="4" t="s">
        <v>37</v>
      </c>
      <c r="I148" s="4" t="s">
        <v>38</v>
      </c>
      <c r="J148" s="7">
        <v>1717252.0299</v>
      </c>
    </row>
    <row r="149" spans="1:10" ht="14.25" customHeight="1" x14ac:dyDescent="0.3">
      <c r="A149" s="4" t="s">
        <v>32</v>
      </c>
      <c r="B149" s="4" t="s">
        <v>33</v>
      </c>
      <c r="C149" s="4" t="s">
        <v>43</v>
      </c>
      <c r="D149" s="5">
        <v>41518</v>
      </c>
      <c r="E149" s="6">
        <f t="shared" si="0"/>
        <v>9</v>
      </c>
      <c r="F149" s="6" t="s">
        <v>35</v>
      </c>
      <c r="G149" s="4" t="s">
        <v>40</v>
      </c>
      <c r="H149" s="4" t="s">
        <v>37</v>
      </c>
      <c r="I149" s="4" t="s">
        <v>38</v>
      </c>
      <c r="J149" s="7">
        <v>1495446.6901</v>
      </c>
    </row>
    <row r="150" spans="1:10" ht="14.25" customHeight="1" x14ac:dyDescent="0.3">
      <c r="A150" s="4" t="s">
        <v>32</v>
      </c>
      <c r="B150" s="4" t="s">
        <v>33</v>
      </c>
      <c r="C150" s="4" t="s">
        <v>43</v>
      </c>
      <c r="D150" s="5">
        <v>41548</v>
      </c>
      <c r="E150" s="6">
        <f t="shared" si="0"/>
        <v>10</v>
      </c>
      <c r="F150" s="6" t="s">
        <v>35</v>
      </c>
      <c r="G150" s="4" t="s">
        <v>40</v>
      </c>
      <c r="H150" s="4" t="s">
        <v>37</v>
      </c>
      <c r="I150" s="4" t="s">
        <v>38</v>
      </c>
      <c r="J150" s="7">
        <v>1321926.4993</v>
      </c>
    </row>
    <row r="151" spans="1:10" ht="14.25" customHeight="1" x14ac:dyDescent="0.3">
      <c r="A151" s="4" t="s">
        <v>32</v>
      </c>
      <c r="B151" s="4" t="s">
        <v>33</v>
      </c>
      <c r="C151" s="4" t="s">
        <v>43</v>
      </c>
      <c r="D151" s="5">
        <v>41579</v>
      </c>
      <c r="E151" s="6">
        <f t="shared" si="0"/>
        <v>11</v>
      </c>
      <c r="F151" s="6" t="s">
        <v>35</v>
      </c>
      <c r="G151" s="4" t="s">
        <v>40</v>
      </c>
      <c r="H151" s="4" t="s">
        <v>37</v>
      </c>
      <c r="I151" s="4" t="s">
        <v>38</v>
      </c>
      <c r="J151" s="7">
        <v>1452210.7655</v>
      </c>
    </row>
    <row r="152" spans="1:10" ht="14.25" customHeight="1" x14ac:dyDescent="0.3">
      <c r="A152" s="4" t="s">
        <v>32</v>
      </c>
      <c r="B152" s="4" t="s">
        <v>33</v>
      </c>
      <c r="C152" s="4" t="s">
        <v>43</v>
      </c>
      <c r="D152" s="5">
        <v>41609</v>
      </c>
      <c r="E152" s="6">
        <f t="shared" si="0"/>
        <v>12</v>
      </c>
      <c r="F152" s="6" t="s">
        <v>35</v>
      </c>
      <c r="G152" s="4" t="s">
        <v>40</v>
      </c>
      <c r="H152" s="4" t="s">
        <v>37</v>
      </c>
      <c r="I152" s="4" t="s">
        <v>38</v>
      </c>
      <c r="J152" s="7">
        <v>1237760.5548</v>
      </c>
    </row>
    <row r="153" spans="1:10" ht="14.25" customHeight="1" x14ac:dyDescent="0.3">
      <c r="A153" s="4" t="s">
        <v>32</v>
      </c>
      <c r="B153" s="4" t="s">
        <v>33</v>
      </c>
      <c r="C153" s="4" t="s">
        <v>43</v>
      </c>
      <c r="D153" s="5">
        <v>41640</v>
      </c>
      <c r="E153" s="6">
        <f t="shared" si="0"/>
        <v>1</v>
      </c>
      <c r="F153" s="6" t="s">
        <v>35</v>
      </c>
      <c r="G153" s="4" t="s">
        <v>40</v>
      </c>
      <c r="H153" s="4" t="s">
        <v>37</v>
      </c>
      <c r="I153" s="4" t="s">
        <v>38</v>
      </c>
      <c r="J153" s="7">
        <v>1893355.3716</v>
      </c>
    </row>
    <row r="154" spans="1:10" ht="14.25" customHeight="1" x14ac:dyDescent="0.3">
      <c r="A154" s="4" t="s">
        <v>32</v>
      </c>
      <c r="B154" s="4" t="s">
        <v>33</v>
      </c>
      <c r="C154" s="4" t="s">
        <v>43</v>
      </c>
      <c r="D154" s="5">
        <v>41671</v>
      </c>
      <c r="E154" s="6">
        <f t="shared" si="0"/>
        <v>2</v>
      </c>
      <c r="F154" s="6" t="s">
        <v>35</v>
      </c>
      <c r="G154" s="4" t="s">
        <v>40</v>
      </c>
      <c r="H154" s="4" t="s">
        <v>37</v>
      </c>
      <c r="I154" s="4" t="s">
        <v>38</v>
      </c>
      <c r="J154" s="7">
        <v>1928280.8390999998</v>
      </c>
    </row>
    <row r="155" spans="1:10" ht="14.25" customHeight="1" x14ac:dyDescent="0.3">
      <c r="A155" s="4" t="s">
        <v>32</v>
      </c>
      <c r="B155" s="4" t="s">
        <v>33</v>
      </c>
      <c r="C155" s="4" t="s">
        <v>43</v>
      </c>
      <c r="D155" s="5">
        <v>41699</v>
      </c>
      <c r="E155" s="6">
        <f t="shared" si="0"/>
        <v>3</v>
      </c>
      <c r="F155" s="6" t="s">
        <v>35</v>
      </c>
      <c r="G155" s="4" t="s">
        <v>40</v>
      </c>
      <c r="H155" s="4" t="s">
        <v>37</v>
      </c>
      <c r="I155" s="4" t="s">
        <v>38</v>
      </c>
      <c r="J155" s="7">
        <v>1729663.4223</v>
      </c>
    </row>
    <row r="156" spans="1:10" ht="14.25" customHeight="1" x14ac:dyDescent="0.3">
      <c r="A156" s="4" t="s">
        <v>32</v>
      </c>
      <c r="B156" s="4" t="s">
        <v>33</v>
      </c>
      <c r="C156" s="4" t="s">
        <v>43</v>
      </c>
      <c r="D156" s="5">
        <v>41730</v>
      </c>
      <c r="E156" s="6">
        <f t="shared" si="0"/>
        <v>4</v>
      </c>
      <c r="F156" s="6" t="s">
        <v>35</v>
      </c>
      <c r="G156" s="4" t="s">
        <v>40</v>
      </c>
      <c r="H156" s="4" t="s">
        <v>37</v>
      </c>
      <c r="I156" s="4" t="s">
        <v>38</v>
      </c>
      <c r="J156" s="7">
        <v>1834721.9968000001</v>
      </c>
    </row>
    <row r="157" spans="1:10" ht="14.25" customHeight="1" x14ac:dyDescent="0.3">
      <c r="A157" s="4" t="s">
        <v>32</v>
      </c>
      <c r="B157" s="4" t="s">
        <v>33</v>
      </c>
      <c r="C157" s="4" t="s">
        <v>43</v>
      </c>
      <c r="D157" s="5">
        <v>41760</v>
      </c>
      <c r="E157" s="6">
        <f t="shared" si="0"/>
        <v>5</v>
      </c>
      <c r="F157" s="6" t="s">
        <v>35</v>
      </c>
      <c r="G157" s="4" t="s">
        <v>40</v>
      </c>
      <c r="H157" s="4" t="s">
        <v>37</v>
      </c>
      <c r="I157" s="4" t="s">
        <v>38</v>
      </c>
      <c r="J157" s="7">
        <v>1807255.4313000001</v>
      </c>
    </row>
    <row r="158" spans="1:10" ht="14.25" customHeight="1" x14ac:dyDescent="0.3">
      <c r="A158" s="4" t="s">
        <v>32</v>
      </c>
      <c r="B158" s="4" t="s">
        <v>33</v>
      </c>
      <c r="C158" s="4" t="s">
        <v>43</v>
      </c>
      <c r="D158" s="5">
        <v>41791</v>
      </c>
      <c r="E158" s="6">
        <f t="shared" si="0"/>
        <v>6</v>
      </c>
      <c r="F158" s="6" t="s">
        <v>35</v>
      </c>
      <c r="G158" s="4" t="s">
        <v>40</v>
      </c>
      <c r="H158" s="4" t="s">
        <v>37</v>
      </c>
      <c r="I158" s="4" t="s">
        <v>38</v>
      </c>
      <c r="J158" s="7">
        <v>1933594.8929000001</v>
      </c>
    </row>
    <row r="159" spans="1:10" ht="14.25" customHeight="1" x14ac:dyDescent="0.3">
      <c r="A159" s="4" t="s">
        <v>32</v>
      </c>
      <c r="B159" s="4" t="s">
        <v>33</v>
      </c>
      <c r="C159" s="4" t="s">
        <v>43</v>
      </c>
      <c r="D159" s="5">
        <v>41456</v>
      </c>
      <c r="E159" s="6">
        <f t="shared" si="0"/>
        <v>7</v>
      </c>
      <c r="F159" s="6" t="s">
        <v>35</v>
      </c>
      <c r="G159" s="4" t="s">
        <v>40</v>
      </c>
      <c r="H159" s="4" t="s">
        <v>39</v>
      </c>
      <c r="I159" s="4" t="s">
        <v>38</v>
      </c>
      <c r="J159" s="7">
        <v>2825965.9539999999</v>
      </c>
    </row>
    <row r="160" spans="1:10" ht="14.25" customHeight="1" x14ac:dyDescent="0.3">
      <c r="A160" s="4" t="s">
        <v>32</v>
      </c>
      <c r="B160" s="4" t="s">
        <v>33</v>
      </c>
      <c r="C160" s="4" t="s">
        <v>43</v>
      </c>
      <c r="D160" s="5">
        <v>41487</v>
      </c>
      <c r="E160" s="6">
        <f t="shared" si="0"/>
        <v>8</v>
      </c>
      <c r="F160" s="6" t="s">
        <v>35</v>
      </c>
      <c r="G160" s="4" t="s">
        <v>40</v>
      </c>
      <c r="H160" s="4" t="s">
        <v>39</v>
      </c>
      <c r="I160" s="4" t="s">
        <v>38</v>
      </c>
      <c r="J160" s="7">
        <v>2122276.4180000001</v>
      </c>
    </row>
    <row r="161" spans="1:10" ht="14.25" customHeight="1" x14ac:dyDescent="0.3">
      <c r="A161" s="4" t="s">
        <v>32</v>
      </c>
      <c r="B161" s="4" t="s">
        <v>33</v>
      </c>
      <c r="C161" s="4" t="s">
        <v>43</v>
      </c>
      <c r="D161" s="5">
        <v>41518</v>
      </c>
      <c r="E161" s="6">
        <f t="shared" si="0"/>
        <v>9</v>
      </c>
      <c r="F161" s="6" t="s">
        <v>35</v>
      </c>
      <c r="G161" s="4" t="s">
        <v>40</v>
      </c>
      <c r="H161" s="4" t="s">
        <v>39</v>
      </c>
      <c r="I161" s="4" t="s">
        <v>38</v>
      </c>
      <c r="J161" s="7">
        <v>3718993.9819999998</v>
      </c>
    </row>
    <row r="162" spans="1:10" ht="14.25" customHeight="1" x14ac:dyDescent="0.3">
      <c r="A162" s="4" t="s">
        <v>32</v>
      </c>
      <c r="B162" s="4" t="s">
        <v>33</v>
      </c>
      <c r="C162" s="4" t="s">
        <v>43</v>
      </c>
      <c r="D162" s="5">
        <v>41548</v>
      </c>
      <c r="E162" s="6">
        <f t="shared" si="0"/>
        <v>10</v>
      </c>
      <c r="F162" s="6" t="s">
        <v>35</v>
      </c>
      <c r="G162" s="4" t="s">
        <v>40</v>
      </c>
      <c r="H162" s="4" t="s">
        <v>39</v>
      </c>
      <c r="I162" s="4" t="s">
        <v>38</v>
      </c>
      <c r="J162" s="7">
        <v>3403502.7259999998</v>
      </c>
    </row>
    <row r="163" spans="1:10" ht="14.25" customHeight="1" x14ac:dyDescent="0.3">
      <c r="A163" s="4" t="s">
        <v>32</v>
      </c>
      <c r="B163" s="4" t="s">
        <v>33</v>
      </c>
      <c r="C163" s="4" t="s">
        <v>43</v>
      </c>
      <c r="D163" s="5">
        <v>41579</v>
      </c>
      <c r="E163" s="6">
        <f t="shared" si="0"/>
        <v>11</v>
      </c>
      <c r="F163" s="6" t="s">
        <v>35</v>
      </c>
      <c r="G163" s="4" t="s">
        <v>40</v>
      </c>
      <c r="H163" s="4" t="s">
        <v>39</v>
      </c>
      <c r="I163" s="4" t="s">
        <v>38</v>
      </c>
      <c r="J163" s="7">
        <v>2640383.2100000004</v>
      </c>
    </row>
    <row r="164" spans="1:10" ht="14.25" customHeight="1" x14ac:dyDescent="0.3">
      <c r="A164" s="4" t="s">
        <v>32</v>
      </c>
      <c r="B164" s="4" t="s">
        <v>33</v>
      </c>
      <c r="C164" s="4" t="s">
        <v>43</v>
      </c>
      <c r="D164" s="5">
        <v>41609</v>
      </c>
      <c r="E164" s="6">
        <f t="shared" si="0"/>
        <v>12</v>
      </c>
      <c r="F164" s="6" t="s">
        <v>35</v>
      </c>
      <c r="G164" s="4" t="s">
        <v>40</v>
      </c>
      <c r="H164" s="4" t="s">
        <v>39</v>
      </c>
      <c r="I164" s="4" t="s">
        <v>38</v>
      </c>
      <c r="J164" s="7">
        <v>3250473.736</v>
      </c>
    </row>
    <row r="165" spans="1:10" ht="14.25" customHeight="1" x14ac:dyDescent="0.3">
      <c r="A165" s="4" t="s">
        <v>32</v>
      </c>
      <c r="B165" s="4" t="s">
        <v>33</v>
      </c>
      <c r="C165" s="4" t="s">
        <v>43</v>
      </c>
      <c r="D165" s="5">
        <v>41640</v>
      </c>
      <c r="E165" s="6">
        <f t="shared" si="0"/>
        <v>1</v>
      </c>
      <c r="F165" s="6" t="s">
        <v>35</v>
      </c>
      <c r="G165" s="4" t="s">
        <v>40</v>
      </c>
      <c r="H165" s="4" t="s">
        <v>39</v>
      </c>
      <c r="I165" s="4" t="s">
        <v>38</v>
      </c>
      <c r="J165" s="7">
        <v>3442464.3119999999</v>
      </c>
    </row>
    <row r="166" spans="1:10" ht="14.25" customHeight="1" x14ac:dyDescent="0.3">
      <c r="A166" s="4" t="s">
        <v>32</v>
      </c>
      <c r="B166" s="4" t="s">
        <v>33</v>
      </c>
      <c r="C166" s="4" t="s">
        <v>43</v>
      </c>
      <c r="D166" s="5">
        <v>41671</v>
      </c>
      <c r="E166" s="6">
        <f t="shared" si="0"/>
        <v>2</v>
      </c>
      <c r="F166" s="6" t="s">
        <v>35</v>
      </c>
      <c r="G166" s="4" t="s">
        <v>40</v>
      </c>
      <c r="H166" s="4" t="s">
        <v>39</v>
      </c>
      <c r="I166" s="4" t="s">
        <v>38</v>
      </c>
      <c r="J166" s="7">
        <v>3505965.162</v>
      </c>
    </row>
    <row r="167" spans="1:10" ht="14.25" customHeight="1" x14ac:dyDescent="0.3">
      <c r="A167" s="4" t="s">
        <v>32</v>
      </c>
      <c r="B167" s="4" t="s">
        <v>33</v>
      </c>
      <c r="C167" s="4" t="s">
        <v>43</v>
      </c>
      <c r="D167" s="5">
        <v>41699</v>
      </c>
      <c r="E167" s="6">
        <f t="shared" si="0"/>
        <v>3</v>
      </c>
      <c r="F167" s="6" t="s">
        <v>35</v>
      </c>
      <c r="G167" s="4" t="s">
        <v>40</v>
      </c>
      <c r="H167" s="4" t="s">
        <v>39</v>
      </c>
      <c r="I167" s="4" t="s">
        <v>38</v>
      </c>
      <c r="J167" s="7">
        <v>3144842.5860000001</v>
      </c>
    </row>
    <row r="168" spans="1:10" ht="14.25" customHeight="1" x14ac:dyDescent="0.3">
      <c r="A168" s="4" t="s">
        <v>32</v>
      </c>
      <c r="B168" s="4" t="s">
        <v>33</v>
      </c>
      <c r="C168" s="4" t="s">
        <v>43</v>
      </c>
      <c r="D168" s="5">
        <v>41730</v>
      </c>
      <c r="E168" s="6">
        <f t="shared" si="0"/>
        <v>4</v>
      </c>
      <c r="F168" s="6" t="s">
        <v>35</v>
      </c>
      <c r="G168" s="4" t="s">
        <v>40</v>
      </c>
      <c r="H168" s="4" t="s">
        <v>39</v>
      </c>
      <c r="I168" s="4" t="s">
        <v>38</v>
      </c>
      <c r="J168" s="7">
        <v>3335858.1760000004</v>
      </c>
    </row>
    <row r="169" spans="1:10" ht="14.25" customHeight="1" x14ac:dyDescent="0.3">
      <c r="A169" s="4" t="s">
        <v>32</v>
      </c>
      <c r="B169" s="4" t="s">
        <v>33</v>
      </c>
      <c r="C169" s="4" t="s">
        <v>43</v>
      </c>
      <c r="D169" s="5">
        <v>41760</v>
      </c>
      <c r="E169" s="6">
        <f t="shared" si="0"/>
        <v>5</v>
      </c>
      <c r="F169" s="6" t="s">
        <v>35</v>
      </c>
      <c r="G169" s="4" t="s">
        <v>40</v>
      </c>
      <c r="H169" s="4" t="s">
        <v>39</v>
      </c>
      <c r="I169" s="4" t="s">
        <v>38</v>
      </c>
      <c r="J169" s="7">
        <v>3285918.966</v>
      </c>
    </row>
    <row r="170" spans="1:10" ht="14.25" customHeight="1" x14ac:dyDescent="0.3">
      <c r="A170" s="4" t="s">
        <v>32</v>
      </c>
      <c r="B170" s="4" t="s">
        <v>33</v>
      </c>
      <c r="C170" s="4" t="s">
        <v>43</v>
      </c>
      <c r="D170" s="5">
        <v>41791</v>
      </c>
      <c r="E170" s="6">
        <f t="shared" si="0"/>
        <v>6</v>
      </c>
      <c r="F170" s="6" t="s">
        <v>35</v>
      </c>
      <c r="G170" s="4" t="s">
        <v>40</v>
      </c>
      <c r="H170" s="4" t="s">
        <v>39</v>
      </c>
      <c r="I170" s="4" t="s">
        <v>38</v>
      </c>
      <c r="J170" s="7">
        <v>3515627.0780000002</v>
      </c>
    </row>
    <row r="171" spans="1:10" ht="14.25" customHeight="1" x14ac:dyDescent="0.3">
      <c r="A171" s="4" t="s">
        <v>32</v>
      </c>
      <c r="B171" s="4" t="s">
        <v>33</v>
      </c>
      <c r="C171" s="4" t="s">
        <v>43</v>
      </c>
      <c r="D171" s="5">
        <v>41456</v>
      </c>
      <c r="E171" s="6">
        <f t="shared" si="0"/>
        <v>7</v>
      </c>
      <c r="F171" s="6" t="s">
        <v>35</v>
      </c>
      <c r="G171" s="4" t="s">
        <v>41</v>
      </c>
      <c r="H171" s="4" t="s">
        <v>37</v>
      </c>
      <c r="I171" s="4" t="s">
        <v>38</v>
      </c>
      <c r="J171" s="7">
        <v>3037913.400549999</v>
      </c>
    </row>
    <row r="172" spans="1:10" ht="14.25" customHeight="1" x14ac:dyDescent="0.3">
      <c r="A172" s="4" t="s">
        <v>32</v>
      </c>
      <c r="B172" s="4" t="s">
        <v>33</v>
      </c>
      <c r="C172" s="4" t="s">
        <v>43</v>
      </c>
      <c r="D172" s="5">
        <v>41487</v>
      </c>
      <c r="E172" s="6">
        <f t="shared" si="0"/>
        <v>8</v>
      </c>
      <c r="F172" s="6" t="s">
        <v>35</v>
      </c>
      <c r="G172" s="4" t="s">
        <v>41</v>
      </c>
      <c r="H172" s="4" t="s">
        <v>37</v>
      </c>
      <c r="I172" s="4" t="s">
        <v>38</v>
      </c>
      <c r="J172" s="7">
        <v>3356447.1493499991</v>
      </c>
    </row>
    <row r="173" spans="1:10" ht="14.25" customHeight="1" x14ac:dyDescent="0.3">
      <c r="A173" s="4" t="s">
        <v>32</v>
      </c>
      <c r="B173" s="4" t="s">
        <v>33</v>
      </c>
      <c r="C173" s="4" t="s">
        <v>43</v>
      </c>
      <c r="D173" s="5">
        <v>41518</v>
      </c>
      <c r="E173" s="6">
        <f t="shared" si="0"/>
        <v>9</v>
      </c>
      <c r="F173" s="6" t="s">
        <v>35</v>
      </c>
      <c r="G173" s="4" t="s">
        <v>41</v>
      </c>
      <c r="H173" s="4" t="s">
        <v>37</v>
      </c>
      <c r="I173" s="4" t="s">
        <v>38</v>
      </c>
      <c r="J173" s="7">
        <v>2922918.5306499992</v>
      </c>
    </row>
    <row r="174" spans="1:10" ht="14.25" customHeight="1" x14ac:dyDescent="0.3">
      <c r="A174" s="4" t="s">
        <v>32</v>
      </c>
      <c r="B174" s="4" t="s">
        <v>33</v>
      </c>
      <c r="C174" s="4" t="s">
        <v>43</v>
      </c>
      <c r="D174" s="5">
        <v>41548</v>
      </c>
      <c r="E174" s="6">
        <f t="shared" si="0"/>
        <v>10</v>
      </c>
      <c r="F174" s="6" t="s">
        <v>35</v>
      </c>
      <c r="G174" s="4" t="s">
        <v>41</v>
      </c>
      <c r="H174" s="4" t="s">
        <v>37</v>
      </c>
      <c r="I174" s="4" t="s">
        <v>38</v>
      </c>
      <c r="J174" s="7">
        <v>2583765.4304499994</v>
      </c>
    </row>
    <row r="175" spans="1:10" ht="14.25" customHeight="1" x14ac:dyDescent="0.3">
      <c r="A175" s="4" t="s">
        <v>32</v>
      </c>
      <c r="B175" s="4" t="s">
        <v>33</v>
      </c>
      <c r="C175" s="4" t="s">
        <v>43</v>
      </c>
      <c r="D175" s="5">
        <v>41579</v>
      </c>
      <c r="E175" s="6">
        <f t="shared" si="0"/>
        <v>11</v>
      </c>
      <c r="F175" s="6" t="s">
        <v>35</v>
      </c>
      <c r="G175" s="4" t="s">
        <v>41</v>
      </c>
      <c r="H175" s="4" t="s">
        <v>37</v>
      </c>
      <c r="I175" s="4" t="s">
        <v>38</v>
      </c>
      <c r="J175" s="7">
        <v>2838411.9507499994</v>
      </c>
    </row>
    <row r="176" spans="1:10" ht="14.25" customHeight="1" x14ac:dyDescent="0.3">
      <c r="A176" s="4" t="s">
        <v>32</v>
      </c>
      <c r="B176" s="4" t="s">
        <v>33</v>
      </c>
      <c r="C176" s="4" t="s">
        <v>43</v>
      </c>
      <c r="D176" s="5">
        <v>41609</v>
      </c>
      <c r="E176" s="6">
        <f t="shared" si="0"/>
        <v>12</v>
      </c>
      <c r="F176" s="6" t="s">
        <v>35</v>
      </c>
      <c r="G176" s="4" t="s">
        <v>41</v>
      </c>
      <c r="H176" s="4" t="s">
        <v>37</v>
      </c>
      <c r="I176" s="4" t="s">
        <v>38</v>
      </c>
      <c r="J176" s="7">
        <v>2419259.2661999995</v>
      </c>
    </row>
    <row r="177" spans="1:10" ht="14.25" customHeight="1" x14ac:dyDescent="0.3">
      <c r="A177" s="4" t="s">
        <v>32</v>
      </c>
      <c r="B177" s="4" t="s">
        <v>33</v>
      </c>
      <c r="C177" s="4" t="s">
        <v>43</v>
      </c>
      <c r="D177" s="5">
        <v>41640</v>
      </c>
      <c r="E177" s="6">
        <f t="shared" si="0"/>
        <v>1</v>
      </c>
      <c r="F177" s="6" t="s">
        <v>35</v>
      </c>
      <c r="G177" s="4" t="s">
        <v>41</v>
      </c>
      <c r="H177" s="4" t="s">
        <v>37</v>
      </c>
      <c r="I177" s="4" t="s">
        <v>38</v>
      </c>
      <c r="J177" s="7">
        <v>3700649.1353999986</v>
      </c>
    </row>
    <row r="178" spans="1:10" ht="14.25" customHeight="1" x14ac:dyDescent="0.3">
      <c r="A178" s="4" t="s">
        <v>32</v>
      </c>
      <c r="B178" s="4" t="s">
        <v>33</v>
      </c>
      <c r="C178" s="4" t="s">
        <v>43</v>
      </c>
      <c r="D178" s="5">
        <v>41671</v>
      </c>
      <c r="E178" s="6">
        <f t="shared" si="0"/>
        <v>2</v>
      </c>
      <c r="F178" s="6" t="s">
        <v>35</v>
      </c>
      <c r="G178" s="4" t="s">
        <v>41</v>
      </c>
      <c r="H178" s="4" t="s">
        <v>37</v>
      </c>
      <c r="I178" s="4" t="s">
        <v>38</v>
      </c>
      <c r="J178" s="7">
        <v>3768912.5491499985</v>
      </c>
    </row>
    <row r="179" spans="1:10" ht="14.25" customHeight="1" x14ac:dyDescent="0.3">
      <c r="A179" s="4" t="s">
        <v>32</v>
      </c>
      <c r="B179" s="4" t="s">
        <v>33</v>
      </c>
      <c r="C179" s="4" t="s">
        <v>43</v>
      </c>
      <c r="D179" s="5">
        <v>41699</v>
      </c>
      <c r="E179" s="6">
        <f t="shared" si="0"/>
        <v>3</v>
      </c>
      <c r="F179" s="6" t="s">
        <v>35</v>
      </c>
      <c r="G179" s="4" t="s">
        <v>41</v>
      </c>
      <c r="H179" s="4" t="s">
        <v>37</v>
      </c>
      <c r="I179" s="4" t="s">
        <v>38</v>
      </c>
      <c r="J179" s="7">
        <v>3380705.7799499989</v>
      </c>
    </row>
    <row r="180" spans="1:10" ht="14.25" customHeight="1" x14ac:dyDescent="0.3">
      <c r="A180" s="4" t="s">
        <v>32</v>
      </c>
      <c r="B180" s="4" t="s">
        <v>33</v>
      </c>
      <c r="C180" s="4" t="s">
        <v>43</v>
      </c>
      <c r="D180" s="5">
        <v>41730</v>
      </c>
      <c r="E180" s="6">
        <f t="shared" si="0"/>
        <v>4</v>
      </c>
      <c r="F180" s="6" t="s">
        <v>35</v>
      </c>
      <c r="G180" s="4" t="s">
        <v>41</v>
      </c>
      <c r="H180" s="4" t="s">
        <v>37</v>
      </c>
      <c r="I180" s="4" t="s">
        <v>38</v>
      </c>
      <c r="J180" s="7">
        <v>3586047.5391999991</v>
      </c>
    </row>
    <row r="181" spans="1:10" ht="14.25" customHeight="1" x14ac:dyDescent="0.3">
      <c r="A181" s="4" t="s">
        <v>32</v>
      </c>
      <c r="B181" s="4" t="s">
        <v>33</v>
      </c>
      <c r="C181" s="4" t="s">
        <v>43</v>
      </c>
      <c r="D181" s="5">
        <v>41760</v>
      </c>
      <c r="E181" s="6">
        <f t="shared" si="0"/>
        <v>5</v>
      </c>
      <c r="F181" s="6" t="s">
        <v>35</v>
      </c>
      <c r="G181" s="4" t="s">
        <v>41</v>
      </c>
      <c r="H181" s="4" t="s">
        <v>37</v>
      </c>
      <c r="I181" s="4" t="s">
        <v>38</v>
      </c>
      <c r="J181" s="7">
        <v>3032362.88845</v>
      </c>
    </row>
    <row r="182" spans="1:10" ht="14.25" customHeight="1" x14ac:dyDescent="0.3">
      <c r="A182" s="4" t="s">
        <v>32</v>
      </c>
      <c r="B182" s="4" t="s">
        <v>33</v>
      </c>
      <c r="C182" s="4" t="s">
        <v>43</v>
      </c>
      <c r="D182" s="5">
        <v>41791</v>
      </c>
      <c r="E182" s="6">
        <f t="shared" si="0"/>
        <v>6</v>
      </c>
      <c r="F182" s="6" t="s">
        <v>35</v>
      </c>
      <c r="G182" s="4" t="s">
        <v>41</v>
      </c>
      <c r="H182" s="4" t="s">
        <v>37</v>
      </c>
      <c r="I182" s="4" t="s">
        <v>38</v>
      </c>
      <c r="J182" s="7">
        <v>3079299.10885</v>
      </c>
    </row>
    <row r="183" spans="1:10" ht="14.25" customHeight="1" x14ac:dyDescent="0.3">
      <c r="A183" s="4" t="s">
        <v>32</v>
      </c>
      <c r="B183" s="4" t="s">
        <v>44</v>
      </c>
      <c r="C183" s="4" t="s">
        <v>34</v>
      </c>
      <c r="D183" s="5">
        <v>41456</v>
      </c>
      <c r="E183" s="6">
        <f t="shared" si="0"/>
        <v>7</v>
      </c>
      <c r="F183" s="6" t="s">
        <v>45</v>
      </c>
      <c r="G183" s="4" t="s">
        <v>46</v>
      </c>
      <c r="H183" s="4" t="s">
        <v>47</v>
      </c>
      <c r="I183" s="4" t="s">
        <v>38</v>
      </c>
      <c r="J183" s="7">
        <v>593751.84077137313</v>
      </c>
    </row>
    <row r="184" spans="1:10" ht="14.25" customHeight="1" x14ac:dyDescent="0.3">
      <c r="A184" s="4" t="s">
        <v>32</v>
      </c>
      <c r="B184" s="4" t="s">
        <v>44</v>
      </c>
      <c r="C184" s="4" t="s">
        <v>34</v>
      </c>
      <c r="D184" s="5">
        <v>41487</v>
      </c>
      <c r="E184" s="6">
        <f t="shared" si="0"/>
        <v>8</v>
      </c>
      <c r="F184" s="6" t="s">
        <v>45</v>
      </c>
      <c r="G184" s="4" t="s">
        <v>46</v>
      </c>
      <c r="H184" s="4" t="s">
        <v>47</v>
      </c>
      <c r="I184" s="4" t="s">
        <v>38</v>
      </c>
      <c r="J184" s="7">
        <v>820393.03401412489</v>
      </c>
    </row>
    <row r="185" spans="1:10" ht="14.25" customHeight="1" x14ac:dyDescent="0.3">
      <c r="A185" s="4" t="s">
        <v>32</v>
      </c>
      <c r="B185" s="4" t="s">
        <v>44</v>
      </c>
      <c r="C185" s="4" t="s">
        <v>34</v>
      </c>
      <c r="D185" s="5">
        <v>41518</v>
      </c>
      <c r="E185" s="6">
        <f t="shared" si="0"/>
        <v>9</v>
      </c>
      <c r="F185" s="6" t="s">
        <v>45</v>
      </c>
      <c r="G185" s="4" t="s">
        <v>46</v>
      </c>
      <c r="H185" s="4" t="s">
        <v>47</v>
      </c>
      <c r="I185" s="4" t="s">
        <v>38</v>
      </c>
      <c r="J185" s="7">
        <v>642291.58212862327</v>
      </c>
    </row>
    <row r="186" spans="1:10" ht="14.25" customHeight="1" x14ac:dyDescent="0.3">
      <c r="A186" s="4" t="s">
        <v>32</v>
      </c>
      <c r="B186" s="4" t="s">
        <v>44</v>
      </c>
      <c r="C186" s="4" t="s">
        <v>34</v>
      </c>
      <c r="D186" s="5">
        <v>41548</v>
      </c>
      <c r="E186" s="6">
        <f t="shared" si="0"/>
        <v>10</v>
      </c>
      <c r="F186" s="6" t="s">
        <v>45</v>
      </c>
      <c r="G186" s="4" t="s">
        <v>46</v>
      </c>
      <c r="H186" s="4" t="s">
        <v>47</v>
      </c>
      <c r="I186" s="4" t="s">
        <v>38</v>
      </c>
      <c r="J186" s="7">
        <v>609639.97288837493</v>
      </c>
    </row>
    <row r="187" spans="1:10" ht="14.25" customHeight="1" x14ac:dyDescent="0.3">
      <c r="A187" s="4" t="s">
        <v>32</v>
      </c>
      <c r="B187" s="4" t="s">
        <v>44</v>
      </c>
      <c r="C187" s="4" t="s">
        <v>34</v>
      </c>
      <c r="D187" s="5">
        <v>41579</v>
      </c>
      <c r="E187" s="6">
        <f t="shared" si="0"/>
        <v>11</v>
      </c>
      <c r="F187" s="6" t="s">
        <v>45</v>
      </c>
      <c r="G187" s="4" t="s">
        <v>46</v>
      </c>
      <c r="H187" s="4" t="s">
        <v>47</v>
      </c>
      <c r="I187" s="4" t="s">
        <v>38</v>
      </c>
      <c r="J187" s="7">
        <v>626073.16897124995</v>
      </c>
    </row>
    <row r="188" spans="1:10" ht="14.25" customHeight="1" x14ac:dyDescent="0.3">
      <c r="A188" s="4" t="s">
        <v>32</v>
      </c>
      <c r="B188" s="4" t="s">
        <v>44</v>
      </c>
      <c r="C188" s="4" t="s">
        <v>34</v>
      </c>
      <c r="D188" s="5">
        <v>41609</v>
      </c>
      <c r="E188" s="6">
        <f t="shared" si="0"/>
        <v>12</v>
      </c>
      <c r="F188" s="6" t="s">
        <v>45</v>
      </c>
      <c r="G188" s="4" t="s">
        <v>46</v>
      </c>
      <c r="H188" s="4" t="s">
        <v>47</v>
      </c>
      <c r="I188" s="4" t="s">
        <v>38</v>
      </c>
      <c r="J188" s="7">
        <v>602153.37789750006</v>
      </c>
    </row>
    <row r="189" spans="1:10" ht="14.25" customHeight="1" x14ac:dyDescent="0.3">
      <c r="A189" s="4" t="s">
        <v>32</v>
      </c>
      <c r="B189" s="4" t="s">
        <v>44</v>
      </c>
      <c r="C189" s="4" t="s">
        <v>34</v>
      </c>
      <c r="D189" s="5">
        <v>41640</v>
      </c>
      <c r="E189" s="6">
        <f t="shared" si="0"/>
        <v>1</v>
      </c>
      <c r="F189" s="6" t="s">
        <v>45</v>
      </c>
      <c r="G189" s="4" t="s">
        <v>46</v>
      </c>
      <c r="H189" s="4" t="s">
        <v>47</v>
      </c>
      <c r="I189" s="4" t="s">
        <v>38</v>
      </c>
      <c r="J189" s="7">
        <v>1146143.9846999997</v>
      </c>
    </row>
    <row r="190" spans="1:10" ht="14.25" customHeight="1" x14ac:dyDescent="0.3">
      <c r="A190" s="4" t="s">
        <v>32</v>
      </c>
      <c r="B190" s="4" t="s">
        <v>44</v>
      </c>
      <c r="C190" s="4" t="s">
        <v>34</v>
      </c>
      <c r="D190" s="5">
        <v>41671</v>
      </c>
      <c r="E190" s="6">
        <f t="shared" si="0"/>
        <v>2</v>
      </c>
      <c r="F190" s="6" t="s">
        <v>45</v>
      </c>
      <c r="G190" s="4" t="s">
        <v>46</v>
      </c>
      <c r="H190" s="4" t="s">
        <v>47</v>
      </c>
      <c r="I190" s="4" t="s">
        <v>38</v>
      </c>
      <c r="J190" s="7">
        <v>964931.83751249989</v>
      </c>
    </row>
    <row r="191" spans="1:10" ht="14.25" customHeight="1" x14ac:dyDescent="0.3">
      <c r="A191" s="4" t="s">
        <v>32</v>
      </c>
      <c r="B191" s="4" t="s">
        <v>44</v>
      </c>
      <c r="C191" s="4" t="s">
        <v>34</v>
      </c>
      <c r="D191" s="5">
        <v>41699</v>
      </c>
      <c r="E191" s="6">
        <f t="shared" si="0"/>
        <v>3</v>
      </c>
      <c r="F191" s="6" t="s">
        <v>45</v>
      </c>
      <c r="G191" s="4" t="s">
        <v>46</v>
      </c>
      <c r="H191" s="4" t="s">
        <v>47</v>
      </c>
      <c r="I191" s="4" t="s">
        <v>38</v>
      </c>
      <c r="J191" s="7">
        <v>962733.95790000004</v>
      </c>
    </row>
    <row r="192" spans="1:10" ht="14.25" customHeight="1" x14ac:dyDescent="0.3">
      <c r="A192" s="4" t="s">
        <v>32</v>
      </c>
      <c r="B192" s="4" t="s">
        <v>44</v>
      </c>
      <c r="C192" s="4" t="s">
        <v>34</v>
      </c>
      <c r="D192" s="5">
        <v>41730</v>
      </c>
      <c r="E192" s="6">
        <f t="shared" si="0"/>
        <v>4</v>
      </c>
      <c r="F192" s="6" t="s">
        <v>45</v>
      </c>
      <c r="G192" s="4" t="s">
        <v>46</v>
      </c>
      <c r="H192" s="4" t="s">
        <v>47</v>
      </c>
      <c r="I192" s="4" t="s">
        <v>38</v>
      </c>
      <c r="J192" s="7">
        <v>964825.21760624985</v>
      </c>
    </row>
    <row r="193" spans="1:12" ht="14.25" customHeight="1" x14ac:dyDescent="0.3">
      <c r="A193" s="4" t="s">
        <v>32</v>
      </c>
      <c r="B193" s="4" t="s">
        <v>44</v>
      </c>
      <c r="C193" s="4" t="s">
        <v>34</v>
      </c>
      <c r="D193" s="5">
        <v>41760</v>
      </c>
      <c r="E193" s="6">
        <f t="shared" si="0"/>
        <v>5</v>
      </c>
      <c r="F193" s="6" t="s">
        <v>45</v>
      </c>
      <c r="G193" s="4" t="s">
        <v>46</v>
      </c>
      <c r="H193" s="4" t="s">
        <v>47</v>
      </c>
      <c r="I193" s="4" t="s">
        <v>38</v>
      </c>
      <c r="J193" s="7">
        <v>1024534.78359375</v>
      </c>
    </row>
    <row r="194" spans="1:12" ht="14.25" customHeight="1" x14ac:dyDescent="0.3">
      <c r="A194" s="4" t="s">
        <v>32</v>
      </c>
      <c r="B194" s="4" t="s">
        <v>44</v>
      </c>
      <c r="C194" s="4" t="s">
        <v>34</v>
      </c>
      <c r="D194" s="5">
        <v>41791</v>
      </c>
      <c r="E194" s="6">
        <f t="shared" si="0"/>
        <v>6</v>
      </c>
      <c r="F194" s="6" t="s">
        <v>45</v>
      </c>
      <c r="G194" s="4" t="s">
        <v>46</v>
      </c>
      <c r="H194" s="4" t="s">
        <v>47</v>
      </c>
      <c r="I194" s="4" t="s">
        <v>38</v>
      </c>
      <c r="J194" s="7">
        <v>1168045.22566875</v>
      </c>
    </row>
    <row r="195" spans="1:12" ht="14.25" customHeight="1" x14ac:dyDescent="0.3">
      <c r="A195" s="4" t="s">
        <v>32</v>
      </c>
      <c r="B195" s="4" t="s">
        <v>44</v>
      </c>
      <c r="C195" s="4" t="s">
        <v>34</v>
      </c>
      <c r="D195" s="5">
        <v>41456</v>
      </c>
      <c r="E195" s="6">
        <f t="shared" si="0"/>
        <v>7</v>
      </c>
      <c r="F195" s="6" t="s">
        <v>45</v>
      </c>
      <c r="G195" s="4" t="s">
        <v>48</v>
      </c>
      <c r="H195" s="4" t="s">
        <v>49</v>
      </c>
      <c r="I195" s="4" t="s">
        <v>38</v>
      </c>
      <c r="J195" s="7">
        <v>276807.38497499918</v>
      </c>
      <c r="K195" s="8"/>
      <c r="L195" s="8"/>
    </row>
    <row r="196" spans="1:12" ht="14.25" customHeight="1" x14ac:dyDescent="0.3">
      <c r="A196" s="4" t="s">
        <v>32</v>
      </c>
      <c r="B196" s="4" t="s">
        <v>44</v>
      </c>
      <c r="C196" s="4" t="s">
        <v>34</v>
      </c>
      <c r="D196" s="5">
        <v>41487</v>
      </c>
      <c r="E196" s="6">
        <f t="shared" si="0"/>
        <v>8</v>
      </c>
      <c r="F196" s="6" t="s">
        <v>45</v>
      </c>
      <c r="G196" s="4" t="s">
        <v>48</v>
      </c>
      <c r="H196" s="4" t="s">
        <v>49</v>
      </c>
      <c r="I196" s="4" t="s">
        <v>38</v>
      </c>
      <c r="J196" s="7">
        <v>382467.614925</v>
      </c>
      <c r="K196" s="8"/>
      <c r="L196" s="8"/>
    </row>
    <row r="197" spans="1:12" ht="14.25" customHeight="1" x14ac:dyDescent="0.3">
      <c r="A197" s="4" t="s">
        <v>32</v>
      </c>
      <c r="B197" s="4" t="s">
        <v>44</v>
      </c>
      <c r="C197" s="4" t="s">
        <v>34</v>
      </c>
      <c r="D197" s="5">
        <v>41518</v>
      </c>
      <c r="E197" s="6">
        <f t="shared" si="0"/>
        <v>9</v>
      </c>
      <c r="F197" s="6" t="s">
        <v>45</v>
      </c>
      <c r="G197" s="4" t="s">
        <v>48</v>
      </c>
      <c r="H197" s="4" t="s">
        <v>49</v>
      </c>
      <c r="I197" s="4" t="s">
        <v>38</v>
      </c>
      <c r="J197" s="7">
        <v>299436.63502499921</v>
      </c>
      <c r="K197" s="8"/>
      <c r="L197" s="8"/>
    </row>
    <row r="198" spans="1:12" ht="14.25" customHeight="1" x14ac:dyDescent="0.3">
      <c r="A198" s="4" t="s">
        <v>32</v>
      </c>
      <c r="B198" s="4" t="s">
        <v>44</v>
      </c>
      <c r="C198" s="4" t="s">
        <v>34</v>
      </c>
      <c r="D198" s="5">
        <v>41548</v>
      </c>
      <c r="E198" s="6">
        <f t="shared" si="0"/>
        <v>10</v>
      </c>
      <c r="F198" s="6" t="s">
        <v>45</v>
      </c>
      <c r="G198" s="4" t="s">
        <v>48</v>
      </c>
      <c r="H198" s="4" t="s">
        <v>49</v>
      </c>
      <c r="I198" s="4" t="s">
        <v>38</v>
      </c>
      <c r="J198" s="7">
        <v>284214.43957499997</v>
      </c>
      <c r="K198" s="8"/>
      <c r="L198" s="8"/>
    </row>
    <row r="199" spans="1:12" ht="14.25" customHeight="1" x14ac:dyDescent="0.3">
      <c r="A199" s="4" t="s">
        <v>32</v>
      </c>
      <c r="B199" s="4" t="s">
        <v>44</v>
      </c>
      <c r="C199" s="4" t="s">
        <v>34</v>
      </c>
      <c r="D199" s="5">
        <v>41579</v>
      </c>
      <c r="E199" s="6">
        <f t="shared" si="0"/>
        <v>11</v>
      </c>
      <c r="F199" s="6" t="s">
        <v>45</v>
      </c>
      <c r="G199" s="4" t="s">
        <v>48</v>
      </c>
      <c r="H199" s="4" t="s">
        <v>49</v>
      </c>
      <c r="I199" s="4" t="s">
        <v>38</v>
      </c>
      <c r="J199" s="7">
        <v>291875.60325000004</v>
      </c>
      <c r="K199" s="8"/>
      <c r="L199" s="8"/>
    </row>
    <row r="200" spans="1:12" ht="14.25" customHeight="1" x14ac:dyDescent="0.3">
      <c r="A200" s="4" t="s">
        <v>32</v>
      </c>
      <c r="B200" s="4" t="s">
        <v>44</v>
      </c>
      <c r="C200" s="4" t="s">
        <v>34</v>
      </c>
      <c r="D200" s="5">
        <v>41609</v>
      </c>
      <c r="E200" s="6">
        <f t="shared" si="0"/>
        <v>12</v>
      </c>
      <c r="F200" s="6" t="s">
        <v>45</v>
      </c>
      <c r="G200" s="4" t="s">
        <v>48</v>
      </c>
      <c r="H200" s="4" t="s">
        <v>49</v>
      </c>
      <c r="I200" s="4" t="s">
        <v>38</v>
      </c>
      <c r="J200" s="7">
        <v>280724.18550000002</v>
      </c>
      <c r="K200" s="8"/>
      <c r="L200" s="8"/>
    </row>
    <row r="201" spans="1:12" ht="14.25" customHeight="1" x14ac:dyDescent="0.3">
      <c r="A201" s="4" t="s">
        <v>32</v>
      </c>
      <c r="B201" s="4" t="s">
        <v>44</v>
      </c>
      <c r="C201" s="4" t="s">
        <v>34</v>
      </c>
      <c r="D201" s="5">
        <v>41640</v>
      </c>
      <c r="E201" s="6">
        <f t="shared" si="0"/>
        <v>1</v>
      </c>
      <c r="F201" s="6" t="s">
        <v>45</v>
      </c>
      <c r="G201" s="4" t="s">
        <v>48</v>
      </c>
      <c r="H201" s="4" t="s">
        <v>49</v>
      </c>
      <c r="I201" s="4" t="s">
        <v>38</v>
      </c>
      <c r="J201" s="7">
        <v>534332.85999999987</v>
      </c>
    </row>
    <row r="202" spans="1:12" ht="14.25" customHeight="1" x14ac:dyDescent="0.3">
      <c r="A202" s="4" t="s">
        <v>32</v>
      </c>
      <c r="B202" s="4" t="s">
        <v>44</v>
      </c>
      <c r="C202" s="4" t="s">
        <v>34</v>
      </c>
      <c r="D202" s="5">
        <v>41671</v>
      </c>
      <c r="E202" s="6">
        <f t="shared" si="0"/>
        <v>2</v>
      </c>
      <c r="F202" s="6" t="s">
        <v>45</v>
      </c>
      <c r="G202" s="4" t="s">
        <v>48</v>
      </c>
      <c r="H202" s="4" t="s">
        <v>49</v>
      </c>
      <c r="I202" s="4" t="s">
        <v>38</v>
      </c>
      <c r="J202" s="7">
        <v>449851.67249999999</v>
      </c>
    </row>
    <row r="203" spans="1:12" ht="14.25" customHeight="1" x14ac:dyDescent="0.3">
      <c r="A203" s="4" t="s">
        <v>32</v>
      </c>
      <c r="B203" s="4" t="s">
        <v>44</v>
      </c>
      <c r="C203" s="4" t="s">
        <v>34</v>
      </c>
      <c r="D203" s="5">
        <v>41699</v>
      </c>
      <c r="E203" s="6">
        <f t="shared" si="0"/>
        <v>3</v>
      </c>
      <c r="F203" s="6" t="s">
        <v>45</v>
      </c>
      <c r="G203" s="4" t="s">
        <v>48</v>
      </c>
      <c r="H203" s="4" t="s">
        <v>49</v>
      </c>
      <c r="I203" s="4" t="s">
        <v>38</v>
      </c>
      <c r="J203" s="7">
        <v>448827.02</v>
      </c>
    </row>
    <row r="204" spans="1:12" ht="14.25" customHeight="1" x14ac:dyDescent="0.3">
      <c r="A204" s="4" t="s">
        <v>32</v>
      </c>
      <c r="B204" s="4" t="s">
        <v>44</v>
      </c>
      <c r="C204" s="4" t="s">
        <v>34</v>
      </c>
      <c r="D204" s="5">
        <v>41730</v>
      </c>
      <c r="E204" s="6">
        <f t="shared" si="0"/>
        <v>4</v>
      </c>
      <c r="F204" s="6" t="s">
        <v>45</v>
      </c>
      <c r="G204" s="4" t="s">
        <v>48</v>
      </c>
      <c r="H204" s="4" t="s">
        <v>49</v>
      </c>
      <c r="I204" s="4" t="s">
        <v>38</v>
      </c>
      <c r="J204" s="7">
        <v>449801.96625</v>
      </c>
    </row>
    <row r="205" spans="1:12" ht="14.25" customHeight="1" x14ac:dyDescent="0.3">
      <c r="A205" s="4" t="s">
        <v>32</v>
      </c>
      <c r="B205" s="4" t="s">
        <v>44</v>
      </c>
      <c r="C205" s="4" t="s">
        <v>34</v>
      </c>
      <c r="D205" s="5">
        <v>41760</v>
      </c>
      <c r="E205" s="6">
        <f t="shared" si="0"/>
        <v>5</v>
      </c>
      <c r="F205" s="6" t="s">
        <v>45</v>
      </c>
      <c r="G205" s="4" t="s">
        <v>48</v>
      </c>
      <c r="H205" s="4" t="s">
        <v>49</v>
      </c>
      <c r="I205" s="4" t="s">
        <v>38</v>
      </c>
      <c r="J205" s="7">
        <v>477638.59375</v>
      </c>
    </row>
    <row r="206" spans="1:12" ht="14.25" customHeight="1" x14ac:dyDescent="0.3">
      <c r="A206" s="4" t="s">
        <v>32</v>
      </c>
      <c r="B206" s="4" t="s">
        <v>44</v>
      </c>
      <c r="C206" s="4" t="s">
        <v>34</v>
      </c>
      <c r="D206" s="5">
        <v>41791</v>
      </c>
      <c r="E206" s="6">
        <f t="shared" si="0"/>
        <v>6</v>
      </c>
      <c r="F206" s="6" t="s">
        <v>45</v>
      </c>
      <c r="G206" s="4" t="s">
        <v>48</v>
      </c>
      <c r="H206" s="4" t="s">
        <v>49</v>
      </c>
      <c r="I206" s="4" t="s">
        <v>38</v>
      </c>
      <c r="J206" s="7">
        <v>544543.22875000001</v>
      </c>
    </row>
    <row r="207" spans="1:12" ht="14.25" customHeight="1" x14ac:dyDescent="0.3">
      <c r="A207" s="4" t="s">
        <v>32</v>
      </c>
      <c r="B207" s="4" t="s">
        <v>44</v>
      </c>
      <c r="C207" s="4" t="s">
        <v>34</v>
      </c>
      <c r="D207" s="5">
        <v>41456</v>
      </c>
      <c r="E207" s="6">
        <f t="shared" si="0"/>
        <v>7</v>
      </c>
      <c r="F207" s="6" t="s">
        <v>45</v>
      </c>
      <c r="G207" s="4" t="s">
        <v>48</v>
      </c>
      <c r="H207" s="4" t="s">
        <v>50</v>
      </c>
      <c r="I207" s="4" t="s">
        <v>38</v>
      </c>
      <c r="J207" s="7">
        <v>415211.07746249868</v>
      </c>
    </row>
    <row r="208" spans="1:12" ht="14.25" customHeight="1" x14ac:dyDescent="0.3">
      <c r="A208" s="4" t="s">
        <v>32</v>
      </c>
      <c r="B208" s="4" t="s">
        <v>44</v>
      </c>
      <c r="C208" s="4" t="s">
        <v>34</v>
      </c>
      <c r="D208" s="5">
        <v>41487</v>
      </c>
      <c r="E208" s="6">
        <f t="shared" si="0"/>
        <v>8</v>
      </c>
      <c r="F208" s="6" t="s">
        <v>45</v>
      </c>
      <c r="G208" s="4" t="s">
        <v>48</v>
      </c>
      <c r="H208" s="4" t="s">
        <v>50</v>
      </c>
      <c r="I208" s="4" t="s">
        <v>38</v>
      </c>
      <c r="J208" s="7">
        <v>573701.42238750006</v>
      </c>
    </row>
    <row r="209" spans="1:10" ht="14.25" customHeight="1" x14ac:dyDescent="0.3">
      <c r="A209" s="4" t="s">
        <v>32</v>
      </c>
      <c r="B209" s="4" t="s">
        <v>44</v>
      </c>
      <c r="C209" s="4" t="s">
        <v>34</v>
      </c>
      <c r="D209" s="5">
        <v>41518</v>
      </c>
      <c r="E209" s="6">
        <f t="shared" si="0"/>
        <v>9</v>
      </c>
      <c r="F209" s="6" t="s">
        <v>45</v>
      </c>
      <c r="G209" s="4" t="s">
        <v>48</v>
      </c>
      <c r="H209" s="4" t="s">
        <v>50</v>
      </c>
      <c r="I209" s="4" t="s">
        <v>38</v>
      </c>
      <c r="J209" s="7">
        <v>449154.95253749873</v>
      </c>
    </row>
    <row r="210" spans="1:10" ht="14.25" customHeight="1" x14ac:dyDescent="0.3">
      <c r="A210" s="4" t="s">
        <v>32</v>
      </c>
      <c r="B210" s="4" t="s">
        <v>44</v>
      </c>
      <c r="C210" s="4" t="s">
        <v>34</v>
      </c>
      <c r="D210" s="5">
        <v>41548</v>
      </c>
      <c r="E210" s="6">
        <f t="shared" si="0"/>
        <v>10</v>
      </c>
      <c r="F210" s="6" t="s">
        <v>45</v>
      </c>
      <c r="G210" s="4" t="s">
        <v>48</v>
      </c>
      <c r="H210" s="4" t="s">
        <v>50</v>
      </c>
      <c r="I210" s="4" t="s">
        <v>38</v>
      </c>
      <c r="J210" s="7">
        <v>426321.65936249989</v>
      </c>
    </row>
    <row r="211" spans="1:10" ht="14.25" customHeight="1" x14ac:dyDescent="0.3">
      <c r="A211" s="4" t="s">
        <v>32</v>
      </c>
      <c r="B211" s="4" t="s">
        <v>44</v>
      </c>
      <c r="C211" s="4" t="s">
        <v>34</v>
      </c>
      <c r="D211" s="5">
        <v>41579</v>
      </c>
      <c r="E211" s="6">
        <f t="shared" si="0"/>
        <v>11</v>
      </c>
      <c r="F211" s="6" t="s">
        <v>45</v>
      </c>
      <c r="G211" s="4" t="s">
        <v>48</v>
      </c>
      <c r="H211" s="4" t="s">
        <v>50</v>
      </c>
      <c r="I211" s="4" t="s">
        <v>38</v>
      </c>
      <c r="J211" s="7">
        <v>437813.40487499995</v>
      </c>
    </row>
    <row r="212" spans="1:10" ht="14.25" customHeight="1" x14ac:dyDescent="0.3">
      <c r="A212" s="4" t="s">
        <v>32</v>
      </c>
      <c r="B212" s="4" t="s">
        <v>44</v>
      </c>
      <c r="C212" s="4" t="s">
        <v>34</v>
      </c>
      <c r="D212" s="5">
        <v>41609</v>
      </c>
      <c r="E212" s="6">
        <f t="shared" si="0"/>
        <v>12</v>
      </c>
      <c r="F212" s="6" t="s">
        <v>45</v>
      </c>
      <c r="G212" s="4" t="s">
        <v>48</v>
      </c>
      <c r="H212" s="4" t="s">
        <v>50</v>
      </c>
      <c r="I212" s="4" t="s">
        <v>38</v>
      </c>
      <c r="J212" s="7">
        <v>421086.27824999997</v>
      </c>
    </row>
    <row r="213" spans="1:10" ht="14.25" customHeight="1" x14ac:dyDescent="0.3">
      <c r="A213" s="4" t="s">
        <v>32</v>
      </c>
      <c r="B213" s="4" t="s">
        <v>44</v>
      </c>
      <c r="C213" s="4" t="s">
        <v>34</v>
      </c>
      <c r="D213" s="5">
        <v>41640</v>
      </c>
      <c r="E213" s="6">
        <f t="shared" si="0"/>
        <v>1</v>
      </c>
      <c r="F213" s="6" t="s">
        <v>45</v>
      </c>
      <c r="G213" s="4" t="s">
        <v>48</v>
      </c>
      <c r="H213" s="4" t="s">
        <v>50</v>
      </c>
      <c r="I213" s="4" t="s">
        <v>38</v>
      </c>
      <c r="J213" s="7">
        <v>801499.2899999998</v>
      </c>
    </row>
    <row r="214" spans="1:10" ht="14.25" customHeight="1" x14ac:dyDescent="0.3">
      <c r="A214" s="4" t="s">
        <v>32</v>
      </c>
      <c r="B214" s="4" t="s">
        <v>44</v>
      </c>
      <c r="C214" s="4" t="s">
        <v>34</v>
      </c>
      <c r="D214" s="5">
        <v>41671</v>
      </c>
      <c r="E214" s="6">
        <f t="shared" si="0"/>
        <v>2</v>
      </c>
      <c r="F214" s="6" t="s">
        <v>45</v>
      </c>
      <c r="G214" s="4" t="s">
        <v>48</v>
      </c>
      <c r="H214" s="4" t="s">
        <v>50</v>
      </c>
      <c r="I214" s="4" t="s">
        <v>38</v>
      </c>
      <c r="J214" s="7">
        <v>674777.50874999992</v>
      </c>
    </row>
    <row r="215" spans="1:10" ht="14.25" customHeight="1" x14ac:dyDescent="0.3">
      <c r="A215" s="4" t="s">
        <v>32</v>
      </c>
      <c r="B215" s="4" t="s">
        <v>44</v>
      </c>
      <c r="C215" s="4" t="s">
        <v>34</v>
      </c>
      <c r="D215" s="5">
        <v>41699</v>
      </c>
      <c r="E215" s="6">
        <f t="shared" si="0"/>
        <v>3</v>
      </c>
      <c r="F215" s="6" t="s">
        <v>45</v>
      </c>
      <c r="G215" s="4" t="s">
        <v>48</v>
      </c>
      <c r="H215" s="4" t="s">
        <v>50</v>
      </c>
      <c r="I215" s="4" t="s">
        <v>38</v>
      </c>
      <c r="J215" s="7">
        <v>673240.53</v>
      </c>
    </row>
    <row r="216" spans="1:10" ht="14.25" customHeight="1" x14ac:dyDescent="0.3">
      <c r="A216" s="4" t="s">
        <v>32</v>
      </c>
      <c r="B216" s="4" t="s">
        <v>44</v>
      </c>
      <c r="C216" s="4" t="s">
        <v>34</v>
      </c>
      <c r="D216" s="5">
        <v>41730</v>
      </c>
      <c r="E216" s="6">
        <f t="shared" si="0"/>
        <v>4</v>
      </c>
      <c r="F216" s="6" t="s">
        <v>45</v>
      </c>
      <c r="G216" s="4" t="s">
        <v>48</v>
      </c>
      <c r="H216" s="4" t="s">
        <v>50</v>
      </c>
      <c r="I216" s="4" t="s">
        <v>38</v>
      </c>
      <c r="J216" s="7">
        <v>674702.94937499997</v>
      </c>
    </row>
    <row r="217" spans="1:10" ht="14.25" customHeight="1" x14ac:dyDescent="0.3">
      <c r="A217" s="4" t="s">
        <v>32</v>
      </c>
      <c r="B217" s="4" t="s">
        <v>44</v>
      </c>
      <c r="C217" s="4" t="s">
        <v>34</v>
      </c>
      <c r="D217" s="5">
        <v>41760</v>
      </c>
      <c r="E217" s="6">
        <f t="shared" si="0"/>
        <v>5</v>
      </c>
      <c r="F217" s="6" t="s">
        <v>45</v>
      </c>
      <c r="G217" s="4" t="s">
        <v>48</v>
      </c>
      <c r="H217" s="4" t="s">
        <v>50</v>
      </c>
      <c r="I217" s="4" t="s">
        <v>38</v>
      </c>
      <c r="J217" s="7">
        <v>716457.890625</v>
      </c>
    </row>
    <row r="218" spans="1:10" ht="14.25" customHeight="1" x14ac:dyDescent="0.3">
      <c r="A218" s="4" t="s">
        <v>32</v>
      </c>
      <c r="B218" s="4" t="s">
        <v>44</v>
      </c>
      <c r="C218" s="4" t="s">
        <v>34</v>
      </c>
      <c r="D218" s="5">
        <v>41791</v>
      </c>
      <c r="E218" s="6">
        <f t="shared" si="0"/>
        <v>6</v>
      </c>
      <c r="F218" s="6" t="s">
        <v>45</v>
      </c>
      <c r="G218" s="4" t="s">
        <v>48</v>
      </c>
      <c r="H218" s="4" t="s">
        <v>50</v>
      </c>
      <c r="I218" s="4" t="s">
        <v>38</v>
      </c>
      <c r="J218" s="7">
        <v>816814.8431249999</v>
      </c>
    </row>
    <row r="219" spans="1:10" ht="14.25" customHeight="1" x14ac:dyDescent="0.3">
      <c r="A219" s="4" t="s">
        <v>32</v>
      </c>
      <c r="B219" s="4" t="s">
        <v>44</v>
      </c>
      <c r="C219" s="4" t="s">
        <v>34</v>
      </c>
      <c r="D219" s="5">
        <v>41456</v>
      </c>
      <c r="E219" s="6">
        <f t="shared" si="0"/>
        <v>7</v>
      </c>
      <c r="F219" s="6" t="s">
        <v>45</v>
      </c>
      <c r="G219" s="4" t="s">
        <v>51</v>
      </c>
      <c r="H219" s="4" t="s">
        <v>52</v>
      </c>
      <c r="I219" s="4" t="s">
        <v>38</v>
      </c>
      <c r="J219" s="7">
        <v>360688.41072499886</v>
      </c>
    </row>
    <row r="220" spans="1:10" ht="14.25" customHeight="1" x14ac:dyDescent="0.3">
      <c r="A220" s="4" t="s">
        <v>32</v>
      </c>
      <c r="B220" s="4" t="s">
        <v>44</v>
      </c>
      <c r="C220" s="4" t="s">
        <v>34</v>
      </c>
      <c r="D220" s="5">
        <v>41487</v>
      </c>
      <c r="E220" s="6">
        <f t="shared" si="0"/>
        <v>8</v>
      </c>
      <c r="F220" s="6" t="s">
        <v>45</v>
      </c>
      <c r="G220" s="4" t="s">
        <v>51</v>
      </c>
      <c r="H220" s="4" t="s">
        <v>52</v>
      </c>
      <c r="I220" s="4" t="s">
        <v>38</v>
      </c>
      <c r="J220" s="7">
        <v>498366.89217499993</v>
      </c>
    </row>
    <row r="221" spans="1:10" ht="14.25" customHeight="1" x14ac:dyDescent="0.3">
      <c r="A221" s="4" t="s">
        <v>32</v>
      </c>
      <c r="B221" s="4" t="s">
        <v>44</v>
      </c>
      <c r="C221" s="4" t="s">
        <v>34</v>
      </c>
      <c r="D221" s="5">
        <v>41518</v>
      </c>
      <c r="E221" s="6">
        <f t="shared" si="0"/>
        <v>9</v>
      </c>
      <c r="F221" s="6" t="s">
        <v>45</v>
      </c>
      <c r="G221" s="4" t="s">
        <v>51</v>
      </c>
      <c r="H221" s="4" t="s">
        <v>52</v>
      </c>
      <c r="I221" s="4" t="s">
        <v>38</v>
      </c>
      <c r="J221" s="7">
        <v>390175.00927499885</v>
      </c>
    </row>
    <row r="222" spans="1:10" ht="14.25" customHeight="1" x14ac:dyDescent="0.3">
      <c r="A222" s="4" t="s">
        <v>32</v>
      </c>
      <c r="B222" s="4" t="s">
        <v>44</v>
      </c>
      <c r="C222" s="4" t="s">
        <v>34</v>
      </c>
      <c r="D222" s="5">
        <v>41548</v>
      </c>
      <c r="E222" s="6">
        <f t="shared" si="0"/>
        <v>10</v>
      </c>
      <c r="F222" s="6" t="s">
        <v>45</v>
      </c>
      <c r="G222" s="4" t="s">
        <v>51</v>
      </c>
      <c r="H222" s="4" t="s">
        <v>52</v>
      </c>
      <c r="I222" s="4" t="s">
        <v>38</v>
      </c>
      <c r="J222" s="7">
        <v>370340.02732499992</v>
      </c>
    </row>
    <row r="223" spans="1:10" ht="14.25" customHeight="1" x14ac:dyDescent="0.3">
      <c r="A223" s="4" t="s">
        <v>32</v>
      </c>
      <c r="B223" s="4" t="s">
        <v>44</v>
      </c>
      <c r="C223" s="4" t="s">
        <v>34</v>
      </c>
      <c r="D223" s="5">
        <v>41579</v>
      </c>
      <c r="E223" s="6">
        <f t="shared" si="0"/>
        <v>11</v>
      </c>
      <c r="F223" s="6" t="s">
        <v>45</v>
      </c>
      <c r="G223" s="4" t="s">
        <v>51</v>
      </c>
      <c r="H223" s="4" t="s">
        <v>52</v>
      </c>
      <c r="I223" s="4" t="s">
        <v>38</v>
      </c>
      <c r="J223" s="7">
        <v>380322.75574999995</v>
      </c>
    </row>
    <row r="224" spans="1:10" ht="14.25" customHeight="1" x14ac:dyDescent="0.3">
      <c r="A224" s="4" t="s">
        <v>32</v>
      </c>
      <c r="B224" s="4" t="s">
        <v>44</v>
      </c>
      <c r="C224" s="4" t="s">
        <v>34</v>
      </c>
      <c r="D224" s="5">
        <v>41609</v>
      </c>
      <c r="E224" s="6">
        <f t="shared" si="0"/>
        <v>12</v>
      </c>
      <c r="F224" s="6" t="s">
        <v>45</v>
      </c>
      <c r="G224" s="4" t="s">
        <v>51</v>
      </c>
      <c r="H224" s="4" t="s">
        <v>52</v>
      </c>
      <c r="I224" s="4" t="s">
        <v>38</v>
      </c>
      <c r="J224" s="7">
        <v>365792.12049999996</v>
      </c>
    </row>
    <row r="225" spans="1:10" ht="14.25" customHeight="1" x14ac:dyDescent="0.3">
      <c r="A225" s="4" t="s">
        <v>32</v>
      </c>
      <c r="B225" s="4" t="s">
        <v>44</v>
      </c>
      <c r="C225" s="4" t="s">
        <v>34</v>
      </c>
      <c r="D225" s="5">
        <v>41640</v>
      </c>
      <c r="E225" s="6">
        <f t="shared" si="0"/>
        <v>1</v>
      </c>
      <c r="F225" s="6" t="s">
        <v>45</v>
      </c>
      <c r="G225" s="4" t="s">
        <v>51</v>
      </c>
      <c r="H225" s="4" t="s">
        <v>52</v>
      </c>
      <c r="I225" s="4" t="s">
        <v>38</v>
      </c>
      <c r="J225" s="7">
        <v>459526.25959999987</v>
      </c>
    </row>
    <row r="226" spans="1:10" ht="14.25" customHeight="1" x14ac:dyDescent="0.3">
      <c r="A226" s="4" t="s">
        <v>32</v>
      </c>
      <c r="B226" s="4" t="s">
        <v>44</v>
      </c>
      <c r="C226" s="4" t="s">
        <v>34</v>
      </c>
      <c r="D226" s="5">
        <v>41671</v>
      </c>
      <c r="E226" s="6">
        <f t="shared" si="0"/>
        <v>2</v>
      </c>
      <c r="F226" s="6" t="s">
        <v>45</v>
      </c>
      <c r="G226" s="4" t="s">
        <v>51</v>
      </c>
      <c r="H226" s="4" t="s">
        <v>52</v>
      </c>
      <c r="I226" s="4" t="s">
        <v>38</v>
      </c>
      <c r="J226" s="7">
        <v>386872.43834999995</v>
      </c>
    </row>
    <row r="227" spans="1:10" ht="14.25" customHeight="1" x14ac:dyDescent="0.3">
      <c r="A227" s="4" t="s">
        <v>32</v>
      </c>
      <c r="B227" s="4" t="s">
        <v>44</v>
      </c>
      <c r="C227" s="4" t="s">
        <v>34</v>
      </c>
      <c r="D227" s="5">
        <v>41699</v>
      </c>
      <c r="E227" s="6">
        <f t="shared" si="0"/>
        <v>3</v>
      </c>
      <c r="F227" s="6" t="s">
        <v>45</v>
      </c>
      <c r="G227" s="4" t="s">
        <v>51</v>
      </c>
      <c r="H227" s="4" t="s">
        <v>52</v>
      </c>
      <c r="I227" s="4" t="s">
        <v>38</v>
      </c>
      <c r="J227" s="7">
        <v>385991.23719999997</v>
      </c>
    </row>
    <row r="228" spans="1:10" ht="14.25" customHeight="1" x14ac:dyDescent="0.3">
      <c r="A228" s="4" t="s">
        <v>32</v>
      </c>
      <c r="B228" s="4" t="s">
        <v>44</v>
      </c>
      <c r="C228" s="4" t="s">
        <v>34</v>
      </c>
      <c r="D228" s="5">
        <v>41730</v>
      </c>
      <c r="E228" s="6">
        <f t="shared" si="0"/>
        <v>4</v>
      </c>
      <c r="F228" s="6" t="s">
        <v>45</v>
      </c>
      <c r="G228" s="4" t="s">
        <v>51</v>
      </c>
      <c r="H228" s="4" t="s">
        <v>52</v>
      </c>
      <c r="I228" s="4" t="s">
        <v>38</v>
      </c>
      <c r="J228" s="7">
        <v>386829.69097499992</v>
      </c>
    </row>
    <row r="229" spans="1:10" ht="14.25" customHeight="1" x14ac:dyDescent="0.3">
      <c r="A229" s="4" t="s">
        <v>32</v>
      </c>
      <c r="B229" s="4" t="s">
        <v>44</v>
      </c>
      <c r="C229" s="4" t="s">
        <v>34</v>
      </c>
      <c r="D229" s="5">
        <v>41760</v>
      </c>
      <c r="E229" s="6">
        <f t="shared" si="0"/>
        <v>5</v>
      </c>
      <c r="F229" s="6" t="s">
        <v>45</v>
      </c>
      <c r="G229" s="4" t="s">
        <v>51</v>
      </c>
      <c r="H229" s="4" t="s">
        <v>52</v>
      </c>
      <c r="I229" s="4" t="s">
        <v>38</v>
      </c>
      <c r="J229" s="7">
        <v>410769.19062499999</v>
      </c>
    </row>
    <row r="230" spans="1:10" ht="14.25" customHeight="1" x14ac:dyDescent="0.3">
      <c r="A230" s="4" t="s">
        <v>32</v>
      </c>
      <c r="B230" s="4" t="s">
        <v>44</v>
      </c>
      <c r="C230" s="4" t="s">
        <v>34</v>
      </c>
      <c r="D230" s="5">
        <v>41791</v>
      </c>
      <c r="E230" s="6">
        <f t="shared" si="0"/>
        <v>6</v>
      </c>
      <c r="F230" s="6" t="s">
        <v>45</v>
      </c>
      <c r="G230" s="4" t="s">
        <v>51</v>
      </c>
      <c r="H230" s="4" t="s">
        <v>52</v>
      </c>
      <c r="I230" s="4" t="s">
        <v>38</v>
      </c>
      <c r="J230" s="7">
        <v>468307.17672499991</v>
      </c>
    </row>
    <row r="231" spans="1:10" ht="14.25" customHeight="1" x14ac:dyDescent="0.3">
      <c r="A231" s="4" t="s">
        <v>32</v>
      </c>
      <c r="B231" s="4" t="s">
        <v>44</v>
      </c>
      <c r="C231" s="4" t="s">
        <v>34</v>
      </c>
      <c r="D231" s="5">
        <v>41456</v>
      </c>
      <c r="E231" s="6">
        <f t="shared" si="0"/>
        <v>7</v>
      </c>
      <c r="F231" s="6" t="s">
        <v>45</v>
      </c>
      <c r="G231" s="4" t="s">
        <v>51</v>
      </c>
      <c r="H231" s="4" t="s">
        <v>53</v>
      </c>
      <c r="I231" s="4" t="s">
        <v>38</v>
      </c>
      <c r="J231" s="7">
        <v>226478.76952499934</v>
      </c>
    </row>
    <row r="232" spans="1:10" ht="14.25" customHeight="1" x14ac:dyDescent="0.3">
      <c r="A232" s="4" t="s">
        <v>32</v>
      </c>
      <c r="B232" s="4" t="s">
        <v>44</v>
      </c>
      <c r="C232" s="4" t="s">
        <v>34</v>
      </c>
      <c r="D232" s="5">
        <v>41487</v>
      </c>
      <c r="E232" s="6">
        <f t="shared" si="0"/>
        <v>8</v>
      </c>
      <c r="F232" s="6" t="s">
        <v>45</v>
      </c>
      <c r="G232" s="4" t="s">
        <v>51</v>
      </c>
      <c r="H232" s="4" t="s">
        <v>53</v>
      </c>
      <c r="I232" s="4" t="s">
        <v>38</v>
      </c>
      <c r="J232" s="7">
        <v>312928.04857500002</v>
      </c>
    </row>
    <row r="233" spans="1:10" ht="14.25" customHeight="1" x14ac:dyDescent="0.3">
      <c r="A233" s="4" t="s">
        <v>32</v>
      </c>
      <c r="B233" s="4" t="s">
        <v>44</v>
      </c>
      <c r="C233" s="4" t="s">
        <v>34</v>
      </c>
      <c r="D233" s="5">
        <v>41518</v>
      </c>
      <c r="E233" s="6">
        <f t="shared" si="0"/>
        <v>9</v>
      </c>
      <c r="F233" s="6" t="s">
        <v>45</v>
      </c>
      <c r="G233" s="4" t="s">
        <v>51</v>
      </c>
      <c r="H233" s="4" t="s">
        <v>53</v>
      </c>
      <c r="I233" s="4" t="s">
        <v>38</v>
      </c>
      <c r="J233" s="7">
        <v>244993.61047499935</v>
      </c>
    </row>
    <row r="234" spans="1:10" ht="14.25" customHeight="1" x14ac:dyDescent="0.3">
      <c r="A234" s="4" t="s">
        <v>32</v>
      </c>
      <c r="B234" s="4" t="s">
        <v>44</v>
      </c>
      <c r="C234" s="4" t="s">
        <v>34</v>
      </c>
      <c r="D234" s="5">
        <v>41548</v>
      </c>
      <c r="E234" s="6">
        <f t="shared" si="0"/>
        <v>10</v>
      </c>
      <c r="F234" s="6" t="s">
        <v>45</v>
      </c>
      <c r="G234" s="4" t="s">
        <v>51</v>
      </c>
      <c r="H234" s="4" t="s">
        <v>53</v>
      </c>
      <c r="I234" s="4" t="s">
        <v>38</v>
      </c>
      <c r="J234" s="7">
        <v>232539.08692499998</v>
      </c>
    </row>
    <row r="235" spans="1:10" ht="14.25" customHeight="1" x14ac:dyDescent="0.3">
      <c r="A235" s="4" t="s">
        <v>32</v>
      </c>
      <c r="B235" s="4" t="s">
        <v>44</v>
      </c>
      <c r="C235" s="4" t="s">
        <v>34</v>
      </c>
      <c r="D235" s="5">
        <v>41579</v>
      </c>
      <c r="E235" s="6">
        <f t="shared" si="0"/>
        <v>11</v>
      </c>
      <c r="F235" s="6" t="s">
        <v>45</v>
      </c>
      <c r="G235" s="4" t="s">
        <v>51</v>
      </c>
      <c r="H235" s="4" t="s">
        <v>53</v>
      </c>
      <c r="I235" s="4" t="s">
        <v>38</v>
      </c>
      <c r="J235" s="7">
        <v>238807.31175000002</v>
      </c>
    </row>
    <row r="236" spans="1:10" ht="14.25" customHeight="1" x14ac:dyDescent="0.3">
      <c r="A236" s="4" t="s">
        <v>32</v>
      </c>
      <c r="B236" s="4" t="s">
        <v>44</v>
      </c>
      <c r="C236" s="4" t="s">
        <v>34</v>
      </c>
      <c r="D236" s="5">
        <v>41609</v>
      </c>
      <c r="E236" s="6">
        <f t="shared" si="0"/>
        <v>12</v>
      </c>
      <c r="F236" s="6" t="s">
        <v>45</v>
      </c>
      <c r="G236" s="4" t="s">
        <v>51</v>
      </c>
      <c r="H236" s="4" t="s">
        <v>53</v>
      </c>
      <c r="I236" s="4" t="s">
        <v>38</v>
      </c>
      <c r="J236" s="7">
        <v>229683.42450000002</v>
      </c>
    </row>
    <row r="237" spans="1:10" ht="14.25" customHeight="1" x14ac:dyDescent="0.3">
      <c r="A237" s="4" t="s">
        <v>32</v>
      </c>
      <c r="B237" s="4" t="s">
        <v>44</v>
      </c>
      <c r="C237" s="4" t="s">
        <v>34</v>
      </c>
      <c r="D237" s="5">
        <v>41640</v>
      </c>
      <c r="E237" s="6">
        <f t="shared" si="0"/>
        <v>1</v>
      </c>
      <c r="F237" s="6" t="s">
        <v>45</v>
      </c>
      <c r="G237" s="4" t="s">
        <v>51</v>
      </c>
      <c r="H237" s="4" t="s">
        <v>53</v>
      </c>
      <c r="I237" s="4" t="s">
        <v>38</v>
      </c>
      <c r="J237" s="7">
        <v>288539.74439999997</v>
      </c>
    </row>
    <row r="238" spans="1:10" ht="14.25" customHeight="1" x14ac:dyDescent="0.3">
      <c r="A238" s="4" t="s">
        <v>32</v>
      </c>
      <c r="B238" s="4" t="s">
        <v>44</v>
      </c>
      <c r="C238" s="4" t="s">
        <v>34</v>
      </c>
      <c r="D238" s="5">
        <v>41671</v>
      </c>
      <c r="E238" s="6">
        <f t="shared" si="0"/>
        <v>2</v>
      </c>
      <c r="F238" s="6" t="s">
        <v>45</v>
      </c>
      <c r="G238" s="4" t="s">
        <v>51</v>
      </c>
      <c r="H238" s="4" t="s">
        <v>53</v>
      </c>
      <c r="I238" s="4" t="s">
        <v>38</v>
      </c>
      <c r="J238" s="7">
        <v>242919.90315</v>
      </c>
    </row>
    <row r="239" spans="1:10" ht="14.25" customHeight="1" x14ac:dyDescent="0.3">
      <c r="A239" s="4" t="s">
        <v>32</v>
      </c>
      <c r="B239" s="4" t="s">
        <v>44</v>
      </c>
      <c r="C239" s="4" t="s">
        <v>34</v>
      </c>
      <c r="D239" s="5">
        <v>41699</v>
      </c>
      <c r="E239" s="6">
        <f t="shared" si="0"/>
        <v>3</v>
      </c>
      <c r="F239" s="6" t="s">
        <v>45</v>
      </c>
      <c r="G239" s="4" t="s">
        <v>51</v>
      </c>
      <c r="H239" s="4" t="s">
        <v>53</v>
      </c>
      <c r="I239" s="4" t="s">
        <v>38</v>
      </c>
      <c r="J239" s="7">
        <v>242366.59080000003</v>
      </c>
    </row>
    <row r="240" spans="1:10" ht="14.25" customHeight="1" x14ac:dyDescent="0.3">
      <c r="A240" s="4" t="s">
        <v>32</v>
      </c>
      <c r="B240" s="4" t="s">
        <v>44</v>
      </c>
      <c r="C240" s="4" t="s">
        <v>34</v>
      </c>
      <c r="D240" s="5">
        <v>41730</v>
      </c>
      <c r="E240" s="6">
        <f t="shared" si="0"/>
        <v>4</v>
      </c>
      <c r="F240" s="6" t="s">
        <v>45</v>
      </c>
      <c r="G240" s="4" t="s">
        <v>51</v>
      </c>
      <c r="H240" s="4" t="s">
        <v>53</v>
      </c>
      <c r="I240" s="4" t="s">
        <v>38</v>
      </c>
      <c r="J240" s="7">
        <v>242893.06177500001</v>
      </c>
    </row>
    <row r="241" spans="1:10" ht="14.25" customHeight="1" x14ac:dyDescent="0.3">
      <c r="A241" s="4" t="s">
        <v>32</v>
      </c>
      <c r="B241" s="4" t="s">
        <v>44</v>
      </c>
      <c r="C241" s="4" t="s">
        <v>34</v>
      </c>
      <c r="D241" s="5">
        <v>41760</v>
      </c>
      <c r="E241" s="6">
        <f t="shared" si="0"/>
        <v>5</v>
      </c>
      <c r="F241" s="6" t="s">
        <v>45</v>
      </c>
      <c r="G241" s="4" t="s">
        <v>51</v>
      </c>
      <c r="H241" s="4" t="s">
        <v>53</v>
      </c>
      <c r="I241" s="4" t="s">
        <v>38</v>
      </c>
      <c r="J241" s="7">
        <v>257924.84062500004</v>
      </c>
    </row>
    <row r="242" spans="1:10" ht="14.25" customHeight="1" x14ac:dyDescent="0.3">
      <c r="A242" s="4" t="s">
        <v>32</v>
      </c>
      <c r="B242" s="4" t="s">
        <v>44</v>
      </c>
      <c r="C242" s="4" t="s">
        <v>34</v>
      </c>
      <c r="D242" s="5">
        <v>41791</v>
      </c>
      <c r="E242" s="6">
        <f t="shared" si="0"/>
        <v>6</v>
      </c>
      <c r="F242" s="6" t="s">
        <v>45</v>
      </c>
      <c r="G242" s="4" t="s">
        <v>51</v>
      </c>
      <c r="H242" s="4" t="s">
        <v>53</v>
      </c>
      <c r="I242" s="4" t="s">
        <v>38</v>
      </c>
      <c r="J242" s="7">
        <v>294053.34352500003</v>
      </c>
    </row>
    <row r="243" spans="1:10" ht="14.25" customHeight="1" x14ac:dyDescent="0.3">
      <c r="A243" s="4" t="s">
        <v>32</v>
      </c>
      <c r="B243" s="4" t="s">
        <v>44</v>
      </c>
      <c r="C243" s="4" t="s">
        <v>34</v>
      </c>
      <c r="D243" s="5">
        <v>41456</v>
      </c>
      <c r="E243" s="6">
        <f t="shared" si="0"/>
        <v>7</v>
      </c>
      <c r="F243" s="6" t="s">
        <v>45</v>
      </c>
      <c r="G243" s="4" t="s">
        <v>51</v>
      </c>
      <c r="H243" s="4" t="s">
        <v>54</v>
      </c>
      <c r="I243" s="4" t="s">
        <v>38</v>
      </c>
      <c r="J243" s="7">
        <v>255837.1285374992</v>
      </c>
    </row>
    <row r="244" spans="1:10" ht="14.25" customHeight="1" x14ac:dyDescent="0.3">
      <c r="A244" s="4" t="s">
        <v>32</v>
      </c>
      <c r="B244" s="4" t="s">
        <v>44</v>
      </c>
      <c r="C244" s="4" t="s">
        <v>34</v>
      </c>
      <c r="D244" s="5">
        <v>41487</v>
      </c>
      <c r="E244" s="6">
        <f t="shared" si="0"/>
        <v>8</v>
      </c>
      <c r="F244" s="6" t="s">
        <v>45</v>
      </c>
      <c r="G244" s="4" t="s">
        <v>51</v>
      </c>
      <c r="H244" s="4" t="s">
        <v>54</v>
      </c>
      <c r="I244" s="4" t="s">
        <v>38</v>
      </c>
      <c r="J244" s="7">
        <v>353492.79561249999</v>
      </c>
    </row>
    <row r="245" spans="1:10" ht="14.25" customHeight="1" x14ac:dyDescent="0.3">
      <c r="A245" s="4" t="s">
        <v>32</v>
      </c>
      <c r="B245" s="4" t="s">
        <v>44</v>
      </c>
      <c r="C245" s="4" t="s">
        <v>34</v>
      </c>
      <c r="D245" s="5">
        <v>41518</v>
      </c>
      <c r="E245" s="6">
        <f t="shared" si="0"/>
        <v>9</v>
      </c>
      <c r="F245" s="6" t="s">
        <v>45</v>
      </c>
      <c r="G245" s="4" t="s">
        <v>51</v>
      </c>
      <c r="H245" s="4" t="s">
        <v>54</v>
      </c>
      <c r="I245" s="4" t="s">
        <v>38</v>
      </c>
      <c r="J245" s="7">
        <v>276752.04146249924</v>
      </c>
    </row>
    <row r="246" spans="1:10" ht="14.25" customHeight="1" x14ac:dyDescent="0.3">
      <c r="A246" s="4" t="s">
        <v>32</v>
      </c>
      <c r="B246" s="4" t="s">
        <v>44</v>
      </c>
      <c r="C246" s="4" t="s">
        <v>34</v>
      </c>
      <c r="D246" s="5">
        <v>41548</v>
      </c>
      <c r="E246" s="6">
        <f t="shared" si="0"/>
        <v>10</v>
      </c>
      <c r="F246" s="6" t="s">
        <v>45</v>
      </c>
      <c r="G246" s="4" t="s">
        <v>51</v>
      </c>
      <c r="H246" s="4" t="s">
        <v>54</v>
      </c>
      <c r="I246" s="4" t="s">
        <v>38</v>
      </c>
      <c r="J246" s="7">
        <v>262683.04263749992</v>
      </c>
    </row>
    <row r="247" spans="1:10" ht="14.25" customHeight="1" x14ac:dyDescent="0.3">
      <c r="A247" s="4" t="s">
        <v>32</v>
      </c>
      <c r="B247" s="4" t="s">
        <v>44</v>
      </c>
      <c r="C247" s="4" t="s">
        <v>34</v>
      </c>
      <c r="D247" s="5">
        <v>41579</v>
      </c>
      <c r="E247" s="6">
        <f t="shared" si="0"/>
        <v>11</v>
      </c>
      <c r="F247" s="6" t="s">
        <v>45</v>
      </c>
      <c r="G247" s="4" t="s">
        <v>51</v>
      </c>
      <c r="H247" s="4" t="s">
        <v>54</v>
      </c>
      <c r="I247" s="4" t="s">
        <v>38</v>
      </c>
      <c r="J247" s="7">
        <v>269763.81512500002</v>
      </c>
    </row>
    <row r="248" spans="1:10" ht="14.25" customHeight="1" x14ac:dyDescent="0.3">
      <c r="A248" s="4" t="s">
        <v>32</v>
      </c>
      <c r="B248" s="4" t="s">
        <v>44</v>
      </c>
      <c r="C248" s="4" t="s">
        <v>34</v>
      </c>
      <c r="D248" s="5">
        <v>41609</v>
      </c>
      <c r="E248" s="6">
        <f t="shared" si="0"/>
        <v>12</v>
      </c>
      <c r="F248" s="6" t="s">
        <v>45</v>
      </c>
      <c r="G248" s="4" t="s">
        <v>51</v>
      </c>
      <c r="H248" s="4" t="s">
        <v>54</v>
      </c>
      <c r="I248" s="4" t="s">
        <v>38</v>
      </c>
      <c r="J248" s="7">
        <v>259457.20175000001</v>
      </c>
    </row>
    <row r="249" spans="1:10" ht="14.25" customHeight="1" x14ac:dyDescent="0.3">
      <c r="A249" s="4" t="s">
        <v>32</v>
      </c>
      <c r="B249" s="4" t="s">
        <v>44</v>
      </c>
      <c r="C249" s="4" t="s">
        <v>34</v>
      </c>
      <c r="D249" s="5">
        <v>41640</v>
      </c>
      <c r="E249" s="6">
        <f t="shared" si="0"/>
        <v>1</v>
      </c>
      <c r="F249" s="6" t="s">
        <v>45</v>
      </c>
      <c r="G249" s="4" t="s">
        <v>51</v>
      </c>
      <c r="H249" s="4" t="s">
        <v>54</v>
      </c>
      <c r="I249" s="4" t="s">
        <v>38</v>
      </c>
      <c r="J249" s="7">
        <v>325943.04459999991</v>
      </c>
    </row>
    <row r="250" spans="1:10" ht="14.25" customHeight="1" x14ac:dyDescent="0.3">
      <c r="A250" s="4" t="s">
        <v>32</v>
      </c>
      <c r="B250" s="4" t="s">
        <v>44</v>
      </c>
      <c r="C250" s="4" t="s">
        <v>34</v>
      </c>
      <c r="D250" s="5">
        <v>41671</v>
      </c>
      <c r="E250" s="6">
        <f t="shared" si="0"/>
        <v>2</v>
      </c>
      <c r="F250" s="6" t="s">
        <v>45</v>
      </c>
      <c r="G250" s="4" t="s">
        <v>51</v>
      </c>
      <c r="H250" s="4" t="s">
        <v>54</v>
      </c>
      <c r="I250" s="4" t="s">
        <v>38</v>
      </c>
      <c r="J250" s="7">
        <v>274409.52022499999</v>
      </c>
    </row>
    <row r="251" spans="1:10" ht="14.25" customHeight="1" x14ac:dyDescent="0.3">
      <c r="A251" s="4" t="s">
        <v>32</v>
      </c>
      <c r="B251" s="4" t="s">
        <v>44</v>
      </c>
      <c r="C251" s="4" t="s">
        <v>34</v>
      </c>
      <c r="D251" s="5">
        <v>41699</v>
      </c>
      <c r="E251" s="6">
        <f t="shared" si="0"/>
        <v>3</v>
      </c>
      <c r="F251" s="6" t="s">
        <v>45</v>
      </c>
      <c r="G251" s="4" t="s">
        <v>51</v>
      </c>
      <c r="H251" s="4" t="s">
        <v>54</v>
      </c>
      <c r="I251" s="4" t="s">
        <v>38</v>
      </c>
      <c r="J251" s="7">
        <v>273784.48220000003</v>
      </c>
    </row>
    <row r="252" spans="1:10" ht="14.25" customHeight="1" x14ac:dyDescent="0.3">
      <c r="A252" s="4" t="s">
        <v>32</v>
      </c>
      <c r="B252" s="4" t="s">
        <v>44</v>
      </c>
      <c r="C252" s="4" t="s">
        <v>34</v>
      </c>
      <c r="D252" s="5">
        <v>41730</v>
      </c>
      <c r="E252" s="6">
        <f t="shared" si="0"/>
        <v>4</v>
      </c>
      <c r="F252" s="6" t="s">
        <v>45</v>
      </c>
      <c r="G252" s="4" t="s">
        <v>51</v>
      </c>
      <c r="H252" s="4" t="s">
        <v>54</v>
      </c>
      <c r="I252" s="4" t="s">
        <v>38</v>
      </c>
      <c r="J252" s="7">
        <v>274379.19941249996</v>
      </c>
    </row>
    <row r="253" spans="1:10" ht="14.25" customHeight="1" x14ac:dyDescent="0.3">
      <c r="A253" s="4" t="s">
        <v>32</v>
      </c>
      <c r="B253" s="4" t="s">
        <v>44</v>
      </c>
      <c r="C253" s="4" t="s">
        <v>34</v>
      </c>
      <c r="D253" s="5">
        <v>41760</v>
      </c>
      <c r="E253" s="6">
        <f t="shared" si="0"/>
        <v>5</v>
      </c>
      <c r="F253" s="6" t="s">
        <v>45</v>
      </c>
      <c r="G253" s="4" t="s">
        <v>51</v>
      </c>
      <c r="H253" s="4" t="s">
        <v>54</v>
      </c>
      <c r="I253" s="4" t="s">
        <v>38</v>
      </c>
      <c r="J253" s="7">
        <v>291359.54218749999</v>
      </c>
    </row>
    <row r="254" spans="1:10" ht="14.25" customHeight="1" x14ac:dyDescent="0.3">
      <c r="A254" s="4" t="s">
        <v>32</v>
      </c>
      <c r="B254" s="4" t="s">
        <v>44</v>
      </c>
      <c r="C254" s="4" t="s">
        <v>34</v>
      </c>
      <c r="D254" s="5">
        <v>41791</v>
      </c>
      <c r="E254" s="6">
        <f t="shared" si="0"/>
        <v>6</v>
      </c>
      <c r="F254" s="6" t="s">
        <v>45</v>
      </c>
      <c r="G254" s="4" t="s">
        <v>51</v>
      </c>
      <c r="H254" s="4" t="s">
        <v>54</v>
      </c>
      <c r="I254" s="4" t="s">
        <v>38</v>
      </c>
      <c r="J254" s="7">
        <v>332171.36953749997</v>
      </c>
    </row>
    <row r="255" spans="1:10" ht="14.25" customHeight="1" x14ac:dyDescent="0.3">
      <c r="A255" s="4" t="s">
        <v>32</v>
      </c>
      <c r="B255" s="4" t="s">
        <v>44</v>
      </c>
      <c r="C255" s="4" t="s">
        <v>34</v>
      </c>
      <c r="D255" s="5">
        <v>41456</v>
      </c>
      <c r="E255" s="6">
        <f t="shared" si="0"/>
        <v>7</v>
      </c>
      <c r="F255" s="6" t="s">
        <v>45</v>
      </c>
      <c r="G255" s="4" t="s">
        <v>51</v>
      </c>
      <c r="H255" s="4" t="s">
        <v>55</v>
      </c>
      <c r="I255" s="4" t="s">
        <v>38</v>
      </c>
      <c r="J255" s="7">
        <v>176150.15407499947</v>
      </c>
    </row>
    <row r="256" spans="1:10" ht="14.25" customHeight="1" x14ac:dyDescent="0.3">
      <c r="A256" s="4" t="s">
        <v>32</v>
      </c>
      <c r="B256" s="4" t="s">
        <v>44</v>
      </c>
      <c r="C256" s="4" t="s">
        <v>34</v>
      </c>
      <c r="D256" s="5">
        <v>41487</v>
      </c>
      <c r="E256" s="6">
        <f t="shared" si="0"/>
        <v>8</v>
      </c>
      <c r="F256" s="6" t="s">
        <v>45</v>
      </c>
      <c r="G256" s="4" t="s">
        <v>51</v>
      </c>
      <c r="H256" s="4" t="s">
        <v>55</v>
      </c>
      <c r="I256" s="4" t="s">
        <v>38</v>
      </c>
      <c r="J256" s="7">
        <v>243388.48222500001</v>
      </c>
    </row>
    <row r="257" spans="1:10" ht="14.25" customHeight="1" x14ac:dyDescent="0.3">
      <c r="A257" s="4" t="s">
        <v>32</v>
      </c>
      <c r="B257" s="4" t="s">
        <v>44</v>
      </c>
      <c r="C257" s="4" t="s">
        <v>34</v>
      </c>
      <c r="D257" s="5">
        <v>41518</v>
      </c>
      <c r="E257" s="6">
        <f t="shared" si="0"/>
        <v>9</v>
      </c>
      <c r="F257" s="6" t="s">
        <v>45</v>
      </c>
      <c r="G257" s="4" t="s">
        <v>51</v>
      </c>
      <c r="H257" s="4" t="s">
        <v>55</v>
      </c>
      <c r="I257" s="4" t="s">
        <v>38</v>
      </c>
      <c r="J257" s="7">
        <v>190550.58592499947</v>
      </c>
    </row>
    <row r="258" spans="1:10" ht="14.25" customHeight="1" x14ac:dyDescent="0.3">
      <c r="A258" s="4" t="s">
        <v>32</v>
      </c>
      <c r="B258" s="4" t="s">
        <v>44</v>
      </c>
      <c r="C258" s="4" t="s">
        <v>34</v>
      </c>
      <c r="D258" s="5">
        <v>41548</v>
      </c>
      <c r="E258" s="6">
        <f t="shared" ref="E258:E374" si="1">MONTH(D258)</f>
        <v>10</v>
      </c>
      <c r="F258" s="6" t="s">
        <v>45</v>
      </c>
      <c r="G258" s="4" t="s">
        <v>51</v>
      </c>
      <c r="H258" s="4" t="s">
        <v>55</v>
      </c>
      <c r="I258" s="4" t="s">
        <v>38</v>
      </c>
      <c r="J258" s="7">
        <v>180863.73427499997</v>
      </c>
    </row>
    <row r="259" spans="1:10" ht="14.25" customHeight="1" x14ac:dyDescent="0.3">
      <c r="A259" s="4" t="s">
        <v>32</v>
      </c>
      <c r="B259" s="4" t="s">
        <v>44</v>
      </c>
      <c r="C259" s="4" t="s">
        <v>34</v>
      </c>
      <c r="D259" s="5">
        <v>41579</v>
      </c>
      <c r="E259" s="6">
        <f t="shared" si="1"/>
        <v>11</v>
      </c>
      <c r="F259" s="6" t="s">
        <v>45</v>
      </c>
      <c r="G259" s="4" t="s">
        <v>51</v>
      </c>
      <c r="H259" s="4" t="s">
        <v>55</v>
      </c>
      <c r="I259" s="4" t="s">
        <v>38</v>
      </c>
      <c r="J259" s="7">
        <v>185739.02025</v>
      </c>
    </row>
    <row r="260" spans="1:10" ht="14.25" customHeight="1" x14ac:dyDescent="0.3">
      <c r="A260" s="4" t="s">
        <v>32</v>
      </c>
      <c r="B260" s="4" t="s">
        <v>44</v>
      </c>
      <c r="C260" s="4" t="s">
        <v>34</v>
      </c>
      <c r="D260" s="5">
        <v>41609</v>
      </c>
      <c r="E260" s="6">
        <f t="shared" si="1"/>
        <v>12</v>
      </c>
      <c r="F260" s="6" t="s">
        <v>45</v>
      </c>
      <c r="G260" s="4" t="s">
        <v>51</v>
      </c>
      <c r="H260" s="4" t="s">
        <v>55</v>
      </c>
      <c r="I260" s="4" t="s">
        <v>38</v>
      </c>
      <c r="J260" s="7">
        <v>178642.66350000002</v>
      </c>
    </row>
    <row r="261" spans="1:10" ht="14.25" customHeight="1" x14ac:dyDescent="0.3">
      <c r="A261" s="4" t="s">
        <v>32</v>
      </c>
      <c r="B261" s="4" t="s">
        <v>44</v>
      </c>
      <c r="C261" s="4" t="s">
        <v>34</v>
      </c>
      <c r="D261" s="5">
        <v>41640</v>
      </c>
      <c r="E261" s="6">
        <f t="shared" si="1"/>
        <v>1</v>
      </c>
      <c r="F261" s="6" t="s">
        <v>45</v>
      </c>
      <c r="G261" s="4" t="s">
        <v>51</v>
      </c>
      <c r="H261" s="4" t="s">
        <v>55</v>
      </c>
      <c r="I261" s="4" t="s">
        <v>38</v>
      </c>
      <c r="J261" s="7">
        <v>224419.80119999996</v>
      </c>
    </row>
    <row r="262" spans="1:10" ht="14.25" customHeight="1" x14ac:dyDescent="0.3">
      <c r="A262" s="4" t="s">
        <v>32</v>
      </c>
      <c r="B262" s="4" t="s">
        <v>44</v>
      </c>
      <c r="C262" s="4" t="s">
        <v>34</v>
      </c>
      <c r="D262" s="5">
        <v>41671</v>
      </c>
      <c r="E262" s="6">
        <f t="shared" si="1"/>
        <v>2</v>
      </c>
      <c r="F262" s="6" t="s">
        <v>45</v>
      </c>
      <c r="G262" s="4" t="s">
        <v>51</v>
      </c>
      <c r="H262" s="4" t="s">
        <v>55</v>
      </c>
      <c r="I262" s="4" t="s">
        <v>38</v>
      </c>
      <c r="J262" s="7">
        <v>188937.70244999998</v>
      </c>
    </row>
    <row r="263" spans="1:10" ht="14.25" customHeight="1" x14ac:dyDescent="0.3">
      <c r="A263" s="4" t="s">
        <v>32</v>
      </c>
      <c r="B263" s="4" t="s">
        <v>44</v>
      </c>
      <c r="C263" s="4" t="s">
        <v>34</v>
      </c>
      <c r="D263" s="5">
        <v>41699</v>
      </c>
      <c r="E263" s="6">
        <f t="shared" si="1"/>
        <v>3</v>
      </c>
      <c r="F263" s="6" t="s">
        <v>45</v>
      </c>
      <c r="G263" s="4" t="s">
        <v>51</v>
      </c>
      <c r="H263" s="4" t="s">
        <v>55</v>
      </c>
      <c r="I263" s="4" t="s">
        <v>38</v>
      </c>
      <c r="J263" s="7">
        <v>188507.34840000002</v>
      </c>
    </row>
    <row r="264" spans="1:10" ht="14.25" customHeight="1" x14ac:dyDescent="0.3">
      <c r="A264" s="4" t="s">
        <v>32</v>
      </c>
      <c r="B264" s="4" t="s">
        <v>44</v>
      </c>
      <c r="C264" s="4" t="s">
        <v>34</v>
      </c>
      <c r="D264" s="5">
        <v>41730</v>
      </c>
      <c r="E264" s="6">
        <f t="shared" si="1"/>
        <v>4</v>
      </c>
      <c r="F264" s="6" t="s">
        <v>45</v>
      </c>
      <c r="G264" s="4" t="s">
        <v>51</v>
      </c>
      <c r="H264" s="4" t="s">
        <v>55</v>
      </c>
      <c r="I264" s="4" t="s">
        <v>38</v>
      </c>
      <c r="J264" s="7">
        <v>188916.82582500001</v>
      </c>
    </row>
    <row r="265" spans="1:10" ht="14.25" customHeight="1" x14ac:dyDescent="0.3">
      <c r="A265" s="4" t="s">
        <v>32</v>
      </c>
      <c r="B265" s="4" t="s">
        <v>44</v>
      </c>
      <c r="C265" s="4" t="s">
        <v>34</v>
      </c>
      <c r="D265" s="5">
        <v>41760</v>
      </c>
      <c r="E265" s="6">
        <f t="shared" si="1"/>
        <v>5</v>
      </c>
      <c r="F265" s="6" t="s">
        <v>45</v>
      </c>
      <c r="G265" s="4" t="s">
        <v>51</v>
      </c>
      <c r="H265" s="4" t="s">
        <v>55</v>
      </c>
      <c r="I265" s="4" t="s">
        <v>38</v>
      </c>
      <c r="J265" s="7">
        <v>200608.20937500001</v>
      </c>
    </row>
    <row r="266" spans="1:10" ht="14.25" customHeight="1" x14ac:dyDescent="0.3">
      <c r="A266" s="4" t="s">
        <v>32</v>
      </c>
      <c r="B266" s="4" t="s">
        <v>44</v>
      </c>
      <c r="C266" s="4" t="s">
        <v>34</v>
      </c>
      <c r="D266" s="5">
        <v>41791</v>
      </c>
      <c r="E266" s="6">
        <f t="shared" si="1"/>
        <v>6</v>
      </c>
      <c r="F266" s="6" t="s">
        <v>45</v>
      </c>
      <c r="G266" s="4" t="s">
        <v>51</v>
      </c>
      <c r="H266" s="4" t="s">
        <v>55</v>
      </c>
      <c r="I266" s="4" t="s">
        <v>38</v>
      </c>
      <c r="J266" s="7">
        <v>228708.15607500001</v>
      </c>
    </row>
    <row r="267" spans="1:10" ht="14.25" customHeight="1" x14ac:dyDescent="0.3">
      <c r="A267" s="4" t="s">
        <v>32</v>
      </c>
      <c r="B267" s="4" t="s">
        <v>44</v>
      </c>
      <c r="C267" s="4" t="s">
        <v>34</v>
      </c>
      <c r="D267" s="5">
        <v>41456</v>
      </c>
      <c r="E267" s="6">
        <f t="shared" si="1"/>
        <v>7</v>
      </c>
      <c r="F267" s="6" t="s">
        <v>45</v>
      </c>
      <c r="G267" s="4" t="s">
        <v>56</v>
      </c>
      <c r="H267" s="4" t="s">
        <v>57</v>
      </c>
      <c r="I267" s="4" t="s">
        <v>38</v>
      </c>
      <c r="J267" s="7">
        <v>1153364.1040624965</v>
      </c>
    </row>
    <row r="268" spans="1:10" ht="14.25" customHeight="1" x14ac:dyDescent="0.3">
      <c r="A268" s="4" t="s">
        <v>32</v>
      </c>
      <c r="B268" s="4" t="s">
        <v>44</v>
      </c>
      <c r="C268" s="4" t="s">
        <v>34</v>
      </c>
      <c r="D268" s="5">
        <v>41487</v>
      </c>
      <c r="E268" s="6">
        <f t="shared" si="1"/>
        <v>8</v>
      </c>
      <c r="F268" s="6" t="s">
        <v>45</v>
      </c>
      <c r="G268" s="4" t="s">
        <v>56</v>
      </c>
      <c r="H268" s="4" t="s">
        <v>57</v>
      </c>
      <c r="I268" s="4" t="s">
        <v>38</v>
      </c>
      <c r="J268" s="7">
        <v>1593615.0621875001</v>
      </c>
    </row>
    <row r="269" spans="1:10" ht="14.25" customHeight="1" x14ac:dyDescent="0.3">
      <c r="A269" s="4" t="s">
        <v>32</v>
      </c>
      <c r="B269" s="4" t="s">
        <v>44</v>
      </c>
      <c r="C269" s="4" t="s">
        <v>34</v>
      </c>
      <c r="D269" s="5">
        <v>41518</v>
      </c>
      <c r="E269" s="6">
        <f t="shared" si="1"/>
        <v>9</v>
      </c>
      <c r="F269" s="6" t="s">
        <v>45</v>
      </c>
      <c r="G269" s="4" t="s">
        <v>56</v>
      </c>
      <c r="H269" s="4" t="s">
        <v>57</v>
      </c>
      <c r="I269" s="4" t="s">
        <v>38</v>
      </c>
      <c r="J269" s="7">
        <v>1247652.6459374966</v>
      </c>
    </row>
    <row r="270" spans="1:10" ht="14.25" customHeight="1" x14ac:dyDescent="0.3">
      <c r="A270" s="4" t="s">
        <v>32</v>
      </c>
      <c r="B270" s="4" t="s">
        <v>44</v>
      </c>
      <c r="C270" s="4" t="s">
        <v>34</v>
      </c>
      <c r="D270" s="5">
        <v>41548</v>
      </c>
      <c r="E270" s="6">
        <f t="shared" si="1"/>
        <v>10</v>
      </c>
      <c r="F270" s="6" t="s">
        <v>45</v>
      </c>
      <c r="G270" s="4" t="s">
        <v>56</v>
      </c>
      <c r="H270" s="4" t="s">
        <v>57</v>
      </c>
      <c r="I270" s="4" t="s">
        <v>38</v>
      </c>
      <c r="J270" s="7">
        <v>1184226.8315625</v>
      </c>
    </row>
    <row r="271" spans="1:10" ht="14.25" customHeight="1" x14ac:dyDescent="0.3">
      <c r="A271" s="4" t="s">
        <v>32</v>
      </c>
      <c r="B271" s="4" t="s">
        <v>44</v>
      </c>
      <c r="C271" s="4" t="s">
        <v>34</v>
      </c>
      <c r="D271" s="5">
        <v>41579</v>
      </c>
      <c r="E271" s="6">
        <f t="shared" si="1"/>
        <v>11</v>
      </c>
      <c r="F271" s="6" t="s">
        <v>45</v>
      </c>
      <c r="G271" s="4" t="s">
        <v>56</v>
      </c>
      <c r="H271" s="4" t="s">
        <v>57</v>
      </c>
      <c r="I271" s="4" t="s">
        <v>38</v>
      </c>
      <c r="J271" s="7">
        <v>1216148.346875</v>
      </c>
    </row>
    <row r="272" spans="1:10" ht="14.25" customHeight="1" x14ac:dyDescent="0.3">
      <c r="A272" s="4" t="s">
        <v>32</v>
      </c>
      <c r="B272" s="4" t="s">
        <v>44</v>
      </c>
      <c r="C272" s="4" t="s">
        <v>34</v>
      </c>
      <c r="D272" s="5">
        <v>41609</v>
      </c>
      <c r="E272" s="6">
        <f t="shared" si="1"/>
        <v>12</v>
      </c>
      <c r="F272" s="6" t="s">
        <v>45</v>
      </c>
      <c r="G272" s="4" t="s">
        <v>56</v>
      </c>
      <c r="H272" s="4" t="s">
        <v>57</v>
      </c>
      <c r="I272" s="4" t="s">
        <v>38</v>
      </c>
      <c r="J272" s="7">
        <v>1169684.1062500002</v>
      </c>
    </row>
    <row r="273" spans="1:10" ht="14.25" customHeight="1" x14ac:dyDescent="0.3">
      <c r="A273" s="4" t="s">
        <v>32</v>
      </c>
      <c r="B273" s="4" t="s">
        <v>44</v>
      </c>
      <c r="C273" s="4" t="s">
        <v>34</v>
      </c>
      <c r="D273" s="5">
        <v>41640</v>
      </c>
      <c r="E273" s="6">
        <f t="shared" si="1"/>
        <v>1</v>
      </c>
      <c r="F273" s="6" t="s">
        <v>45</v>
      </c>
      <c r="G273" s="4" t="s">
        <v>56</v>
      </c>
      <c r="H273" s="4" t="s">
        <v>57</v>
      </c>
      <c r="I273" s="4" t="s">
        <v>38</v>
      </c>
      <c r="J273" s="7">
        <v>1469415.3649999998</v>
      </c>
    </row>
    <row r="274" spans="1:10" ht="14.25" customHeight="1" x14ac:dyDescent="0.3">
      <c r="A274" s="4" t="s">
        <v>32</v>
      </c>
      <c r="B274" s="4" t="s">
        <v>44</v>
      </c>
      <c r="C274" s="4" t="s">
        <v>34</v>
      </c>
      <c r="D274" s="5">
        <v>41671</v>
      </c>
      <c r="E274" s="6">
        <f t="shared" si="1"/>
        <v>2</v>
      </c>
      <c r="F274" s="6" t="s">
        <v>45</v>
      </c>
      <c r="G274" s="4" t="s">
        <v>56</v>
      </c>
      <c r="H274" s="4" t="s">
        <v>57</v>
      </c>
      <c r="I274" s="4" t="s">
        <v>38</v>
      </c>
      <c r="J274" s="7">
        <v>1237092.099375</v>
      </c>
    </row>
    <row r="275" spans="1:10" ht="14.25" customHeight="1" x14ac:dyDescent="0.3">
      <c r="A275" s="4" t="s">
        <v>32</v>
      </c>
      <c r="B275" s="4" t="s">
        <v>44</v>
      </c>
      <c r="C275" s="4" t="s">
        <v>34</v>
      </c>
      <c r="D275" s="5">
        <v>41699</v>
      </c>
      <c r="E275" s="6">
        <f t="shared" si="1"/>
        <v>3</v>
      </c>
      <c r="F275" s="6" t="s">
        <v>45</v>
      </c>
      <c r="G275" s="4" t="s">
        <v>56</v>
      </c>
      <c r="H275" s="4" t="s">
        <v>57</v>
      </c>
      <c r="I275" s="4" t="s">
        <v>38</v>
      </c>
      <c r="J275" s="7">
        <v>1234274.3050000002</v>
      </c>
    </row>
    <row r="276" spans="1:10" ht="14.25" customHeight="1" x14ac:dyDescent="0.3">
      <c r="A276" s="4" t="s">
        <v>32</v>
      </c>
      <c r="B276" s="4" t="s">
        <v>44</v>
      </c>
      <c r="C276" s="4" t="s">
        <v>34</v>
      </c>
      <c r="D276" s="5">
        <v>41730</v>
      </c>
      <c r="E276" s="6">
        <f t="shared" si="1"/>
        <v>4</v>
      </c>
      <c r="F276" s="6" t="s">
        <v>45</v>
      </c>
      <c r="G276" s="4" t="s">
        <v>56</v>
      </c>
      <c r="H276" s="4" t="s">
        <v>57</v>
      </c>
      <c r="I276" s="4" t="s">
        <v>38</v>
      </c>
      <c r="J276" s="7">
        <v>1236955.4071875</v>
      </c>
    </row>
    <row r="277" spans="1:10" ht="14.25" customHeight="1" x14ac:dyDescent="0.3">
      <c r="A277" s="4" t="s">
        <v>32</v>
      </c>
      <c r="B277" s="4" t="s">
        <v>44</v>
      </c>
      <c r="C277" s="4" t="s">
        <v>34</v>
      </c>
      <c r="D277" s="5">
        <v>41760</v>
      </c>
      <c r="E277" s="6">
        <f t="shared" si="1"/>
        <v>5</v>
      </c>
      <c r="F277" s="6" t="s">
        <v>45</v>
      </c>
      <c r="G277" s="4" t="s">
        <v>56</v>
      </c>
      <c r="H277" s="4" t="s">
        <v>57</v>
      </c>
      <c r="I277" s="4" t="s">
        <v>38</v>
      </c>
      <c r="J277" s="7">
        <v>1313506.1328125</v>
      </c>
    </row>
    <row r="278" spans="1:10" ht="14.25" customHeight="1" x14ac:dyDescent="0.3">
      <c r="A278" s="4" t="s">
        <v>32</v>
      </c>
      <c r="B278" s="4" t="s">
        <v>44</v>
      </c>
      <c r="C278" s="4" t="s">
        <v>34</v>
      </c>
      <c r="D278" s="5">
        <v>41791</v>
      </c>
      <c r="E278" s="6">
        <f t="shared" si="1"/>
        <v>6</v>
      </c>
      <c r="F278" s="6" t="s">
        <v>45</v>
      </c>
      <c r="G278" s="4" t="s">
        <v>56</v>
      </c>
      <c r="H278" s="4" t="s">
        <v>57</v>
      </c>
      <c r="I278" s="4" t="s">
        <v>38</v>
      </c>
      <c r="J278" s="7">
        <v>1497493.8790625001</v>
      </c>
    </row>
    <row r="279" spans="1:10" ht="14.25" customHeight="1" x14ac:dyDescent="0.3">
      <c r="A279" s="4" t="s">
        <v>32</v>
      </c>
      <c r="B279" s="4" t="s">
        <v>44</v>
      </c>
      <c r="C279" s="4" t="s">
        <v>42</v>
      </c>
      <c r="D279" s="5">
        <v>41456</v>
      </c>
      <c r="E279" s="6">
        <f t="shared" si="1"/>
        <v>7</v>
      </c>
      <c r="F279" s="6" t="s">
        <v>45</v>
      </c>
      <c r="G279" s="4" t="s">
        <v>46</v>
      </c>
      <c r="H279" s="4" t="s">
        <v>47</v>
      </c>
      <c r="I279" s="4" t="s">
        <v>38</v>
      </c>
      <c r="J279" s="7">
        <v>2533034.5131168002</v>
      </c>
    </row>
    <row r="280" spans="1:10" ht="14.25" customHeight="1" x14ac:dyDescent="0.3">
      <c r="A280" s="4" t="s">
        <v>32</v>
      </c>
      <c r="B280" s="4" t="s">
        <v>44</v>
      </c>
      <c r="C280" s="4" t="s">
        <v>42</v>
      </c>
      <c r="D280" s="5">
        <v>41487</v>
      </c>
      <c r="E280" s="6">
        <f t="shared" si="1"/>
        <v>8</v>
      </c>
      <c r="F280" s="6" t="s">
        <v>45</v>
      </c>
      <c r="G280" s="4" t="s">
        <v>46</v>
      </c>
      <c r="H280" s="4" t="s">
        <v>47</v>
      </c>
      <c r="I280" s="4" t="s">
        <v>38</v>
      </c>
      <c r="J280" s="7">
        <v>3051574.1625600001</v>
      </c>
    </row>
    <row r="281" spans="1:10" ht="14.25" customHeight="1" x14ac:dyDescent="0.3">
      <c r="A281" s="4" t="s">
        <v>32</v>
      </c>
      <c r="B281" s="4" t="s">
        <v>44</v>
      </c>
      <c r="C281" s="4" t="s">
        <v>42</v>
      </c>
      <c r="D281" s="5">
        <v>41518</v>
      </c>
      <c r="E281" s="6">
        <f t="shared" si="1"/>
        <v>9</v>
      </c>
      <c r="F281" s="6" t="s">
        <v>45</v>
      </c>
      <c r="G281" s="4" t="s">
        <v>46</v>
      </c>
      <c r="H281" s="4" t="s">
        <v>47</v>
      </c>
      <c r="I281" s="4" t="s">
        <v>38</v>
      </c>
      <c r="J281" s="7">
        <v>3084202.7580672004</v>
      </c>
    </row>
    <row r="282" spans="1:10" ht="14.25" customHeight="1" x14ac:dyDescent="0.3">
      <c r="A282" s="4" t="s">
        <v>32</v>
      </c>
      <c r="B282" s="4" t="s">
        <v>44</v>
      </c>
      <c r="C282" s="4" t="s">
        <v>42</v>
      </c>
      <c r="D282" s="5">
        <v>41548</v>
      </c>
      <c r="E282" s="6">
        <f t="shared" si="1"/>
        <v>10</v>
      </c>
      <c r="F282" s="6" t="s">
        <v>45</v>
      </c>
      <c r="G282" s="4" t="s">
        <v>46</v>
      </c>
      <c r="H282" s="4" t="s">
        <v>47</v>
      </c>
      <c r="I282" s="4" t="s">
        <v>38</v>
      </c>
      <c r="J282" s="7">
        <v>4135202.765971201</v>
      </c>
    </row>
    <row r="283" spans="1:10" ht="14.25" customHeight="1" x14ac:dyDescent="0.3">
      <c r="A283" s="4" t="s">
        <v>32</v>
      </c>
      <c r="B283" s="4" t="s">
        <v>44</v>
      </c>
      <c r="C283" s="4" t="s">
        <v>42</v>
      </c>
      <c r="D283" s="5">
        <v>41579</v>
      </c>
      <c r="E283" s="6">
        <f t="shared" si="1"/>
        <v>11</v>
      </c>
      <c r="F283" s="6" t="s">
        <v>45</v>
      </c>
      <c r="G283" s="4" t="s">
        <v>46</v>
      </c>
      <c r="H283" s="4" t="s">
        <v>47</v>
      </c>
      <c r="I283" s="4" t="s">
        <v>38</v>
      </c>
      <c r="J283" s="7">
        <v>4473275.8948415993</v>
      </c>
    </row>
    <row r="284" spans="1:10" ht="14.25" customHeight="1" x14ac:dyDescent="0.3">
      <c r="A284" s="4" t="s">
        <v>32</v>
      </c>
      <c r="B284" s="4" t="s">
        <v>44</v>
      </c>
      <c r="C284" s="4" t="s">
        <v>42</v>
      </c>
      <c r="D284" s="5">
        <v>41609</v>
      </c>
      <c r="E284" s="6">
        <f t="shared" si="1"/>
        <v>12</v>
      </c>
      <c r="F284" s="6" t="s">
        <v>45</v>
      </c>
      <c r="G284" s="4" t="s">
        <v>46</v>
      </c>
      <c r="H284" s="4" t="s">
        <v>47</v>
      </c>
      <c r="I284" s="4" t="s">
        <v>38</v>
      </c>
      <c r="J284" s="7">
        <v>3464957.9260800011</v>
      </c>
    </row>
    <row r="285" spans="1:10" ht="14.25" customHeight="1" x14ac:dyDescent="0.3">
      <c r="A285" s="4" t="s">
        <v>32</v>
      </c>
      <c r="B285" s="4" t="s">
        <v>44</v>
      </c>
      <c r="C285" s="4" t="s">
        <v>42</v>
      </c>
      <c r="D285" s="5">
        <v>41640</v>
      </c>
      <c r="E285" s="6">
        <f t="shared" si="1"/>
        <v>1</v>
      </c>
      <c r="F285" s="6" t="s">
        <v>45</v>
      </c>
      <c r="G285" s="4" t="s">
        <v>46</v>
      </c>
      <c r="H285" s="4" t="s">
        <v>47</v>
      </c>
      <c r="I285" s="4" t="s">
        <v>38</v>
      </c>
      <c r="J285" s="7">
        <v>4049642.8266000003</v>
      </c>
    </row>
    <row r="286" spans="1:10" ht="14.25" customHeight="1" x14ac:dyDescent="0.3">
      <c r="A286" s="4" t="s">
        <v>32</v>
      </c>
      <c r="B286" s="4" t="s">
        <v>44</v>
      </c>
      <c r="C286" s="4" t="s">
        <v>42</v>
      </c>
      <c r="D286" s="5">
        <v>41671</v>
      </c>
      <c r="E286" s="6">
        <f t="shared" si="1"/>
        <v>2</v>
      </c>
      <c r="F286" s="6" t="s">
        <v>45</v>
      </c>
      <c r="G286" s="4" t="s">
        <v>46</v>
      </c>
      <c r="H286" s="4" t="s">
        <v>47</v>
      </c>
      <c r="I286" s="4" t="s">
        <v>38</v>
      </c>
      <c r="J286" s="7">
        <v>4767948.2214000002</v>
      </c>
    </row>
    <row r="287" spans="1:10" ht="14.25" customHeight="1" x14ac:dyDescent="0.3">
      <c r="A287" s="4" t="s">
        <v>32</v>
      </c>
      <c r="B287" s="4" t="s">
        <v>44</v>
      </c>
      <c r="C287" s="4" t="s">
        <v>42</v>
      </c>
      <c r="D287" s="5">
        <v>41699</v>
      </c>
      <c r="E287" s="6">
        <f t="shared" si="1"/>
        <v>3</v>
      </c>
      <c r="F287" s="6" t="s">
        <v>45</v>
      </c>
      <c r="G287" s="4" t="s">
        <v>46</v>
      </c>
      <c r="H287" s="4" t="s">
        <v>47</v>
      </c>
      <c r="I287" s="4" t="s">
        <v>38</v>
      </c>
      <c r="J287" s="7">
        <v>4346722.8083999995</v>
      </c>
    </row>
    <row r="288" spans="1:10" ht="14.25" customHeight="1" x14ac:dyDescent="0.3">
      <c r="A288" s="4" t="s">
        <v>32</v>
      </c>
      <c r="B288" s="4" t="s">
        <v>44</v>
      </c>
      <c r="C288" s="4" t="s">
        <v>42</v>
      </c>
      <c r="D288" s="5">
        <v>41730</v>
      </c>
      <c r="E288" s="6">
        <f t="shared" si="1"/>
        <v>4</v>
      </c>
      <c r="F288" s="6" t="s">
        <v>45</v>
      </c>
      <c r="G288" s="4" t="s">
        <v>46</v>
      </c>
      <c r="H288" s="4" t="s">
        <v>47</v>
      </c>
      <c r="I288" s="4" t="s">
        <v>38</v>
      </c>
      <c r="J288" s="7">
        <v>4671541.1274000006</v>
      </c>
    </row>
    <row r="289" spans="1:10" ht="14.25" customHeight="1" x14ac:dyDescent="0.3">
      <c r="A289" s="4" t="s">
        <v>32</v>
      </c>
      <c r="B289" s="4" t="s">
        <v>44</v>
      </c>
      <c r="C289" s="4" t="s">
        <v>42</v>
      </c>
      <c r="D289" s="5">
        <v>41760</v>
      </c>
      <c r="E289" s="6">
        <f t="shared" si="1"/>
        <v>5</v>
      </c>
      <c r="F289" s="6" t="s">
        <v>45</v>
      </c>
      <c r="G289" s="4" t="s">
        <v>46</v>
      </c>
      <c r="H289" s="4" t="s">
        <v>47</v>
      </c>
      <c r="I289" s="4" t="s">
        <v>38</v>
      </c>
      <c r="J289" s="7">
        <v>5478104.6040000012</v>
      </c>
    </row>
    <row r="290" spans="1:10" ht="14.25" customHeight="1" x14ac:dyDescent="0.3">
      <c r="A290" s="4" t="s">
        <v>32</v>
      </c>
      <c r="B290" s="4" t="s">
        <v>44</v>
      </c>
      <c r="C290" s="4" t="s">
        <v>42</v>
      </c>
      <c r="D290" s="5">
        <v>41791</v>
      </c>
      <c r="E290" s="6">
        <f t="shared" si="1"/>
        <v>6</v>
      </c>
      <c r="F290" s="6" t="s">
        <v>45</v>
      </c>
      <c r="G290" s="4" t="s">
        <v>46</v>
      </c>
      <c r="H290" s="4" t="s">
        <v>47</v>
      </c>
      <c r="I290" s="4" t="s">
        <v>38</v>
      </c>
      <c r="J290" s="7">
        <v>2269805.1667200001</v>
      </c>
    </row>
    <row r="291" spans="1:10" ht="14.25" customHeight="1" x14ac:dyDescent="0.3">
      <c r="A291" s="4" t="s">
        <v>32</v>
      </c>
      <c r="B291" s="4" t="s">
        <v>44</v>
      </c>
      <c r="C291" s="4" t="s">
        <v>42</v>
      </c>
      <c r="D291" s="5">
        <v>41456</v>
      </c>
      <c r="E291" s="6">
        <f t="shared" si="1"/>
        <v>7</v>
      </c>
      <c r="F291" s="6" t="s">
        <v>45</v>
      </c>
      <c r="G291" s="4" t="s">
        <v>48</v>
      </c>
      <c r="H291" s="4" t="s">
        <v>49</v>
      </c>
      <c r="I291" s="4" t="s">
        <v>38</v>
      </c>
      <c r="J291" s="7">
        <v>1266517.2565584001</v>
      </c>
    </row>
    <row r="292" spans="1:10" ht="14.25" customHeight="1" x14ac:dyDescent="0.3">
      <c r="A292" s="4" t="s">
        <v>32</v>
      </c>
      <c r="B292" s="4" t="s">
        <v>44</v>
      </c>
      <c r="C292" s="4" t="s">
        <v>42</v>
      </c>
      <c r="D292" s="5">
        <v>41487</v>
      </c>
      <c r="E292" s="6">
        <f t="shared" si="1"/>
        <v>8</v>
      </c>
      <c r="F292" s="6" t="s">
        <v>45</v>
      </c>
      <c r="G292" s="4" t="s">
        <v>48</v>
      </c>
      <c r="H292" s="4" t="s">
        <v>49</v>
      </c>
      <c r="I292" s="4" t="s">
        <v>38</v>
      </c>
      <c r="J292" s="7">
        <v>1525787.08128</v>
      </c>
    </row>
    <row r="293" spans="1:10" ht="14.25" customHeight="1" x14ac:dyDescent="0.3">
      <c r="A293" s="4" t="s">
        <v>32</v>
      </c>
      <c r="B293" s="4" t="s">
        <v>44</v>
      </c>
      <c r="C293" s="4" t="s">
        <v>42</v>
      </c>
      <c r="D293" s="5">
        <v>41518</v>
      </c>
      <c r="E293" s="6">
        <f t="shared" si="1"/>
        <v>9</v>
      </c>
      <c r="F293" s="6" t="s">
        <v>45</v>
      </c>
      <c r="G293" s="4" t="s">
        <v>48</v>
      </c>
      <c r="H293" s="4" t="s">
        <v>49</v>
      </c>
      <c r="I293" s="4" t="s">
        <v>38</v>
      </c>
      <c r="J293" s="7">
        <v>1542101.3790336002</v>
      </c>
    </row>
    <row r="294" spans="1:10" ht="14.25" customHeight="1" x14ac:dyDescent="0.3">
      <c r="A294" s="4" t="s">
        <v>32</v>
      </c>
      <c r="B294" s="4" t="s">
        <v>44</v>
      </c>
      <c r="C294" s="4" t="s">
        <v>42</v>
      </c>
      <c r="D294" s="5">
        <v>41548</v>
      </c>
      <c r="E294" s="6">
        <f t="shared" si="1"/>
        <v>10</v>
      </c>
      <c r="F294" s="6" t="s">
        <v>45</v>
      </c>
      <c r="G294" s="4" t="s">
        <v>48</v>
      </c>
      <c r="H294" s="4" t="s">
        <v>49</v>
      </c>
      <c r="I294" s="4" t="s">
        <v>38</v>
      </c>
      <c r="J294" s="7">
        <v>2067601.3829856005</v>
      </c>
    </row>
    <row r="295" spans="1:10" ht="14.25" customHeight="1" x14ac:dyDescent="0.3">
      <c r="A295" s="4" t="s">
        <v>32</v>
      </c>
      <c r="B295" s="4" t="s">
        <v>44</v>
      </c>
      <c r="C295" s="4" t="s">
        <v>42</v>
      </c>
      <c r="D295" s="5">
        <v>41579</v>
      </c>
      <c r="E295" s="6">
        <f t="shared" si="1"/>
        <v>11</v>
      </c>
      <c r="F295" s="6" t="s">
        <v>45</v>
      </c>
      <c r="G295" s="4" t="s">
        <v>48</v>
      </c>
      <c r="H295" s="4" t="s">
        <v>49</v>
      </c>
      <c r="I295" s="4" t="s">
        <v>38</v>
      </c>
      <c r="J295" s="7">
        <v>2236637.9474207996</v>
      </c>
    </row>
    <row r="296" spans="1:10" ht="14.25" customHeight="1" x14ac:dyDescent="0.3">
      <c r="A296" s="4" t="s">
        <v>32</v>
      </c>
      <c r="B296" s="4" t="s">
        <v>44</v>
      </c>
      <c r="C296" s="4" t="s">
        <v>42</v>
      </c>
      <c r="D296" s="5">
        <v>41609</v>
      </c>
      <c r="E296" s="6">
        <f t="shared" si="1"/>
        <v>12</v>
      </c>
      <c r="F296" s="6" t="s">
        <v>45</v>
      </c>
      <c r="G296" s="4" t="s">
        <v>48</v>
      </c>
      <c r="H296" s="4" t="s">
        <v>49</v>
      </c>
      <c r="I296" s="4" t="s">
        <v>38</v>
      </c>
      <c r="J296" s="7">
        <v>1732478.9630400005</v>
      </c>
    </row>
    <row r="297" spans="1:10" ht="14.25" customHeight="1" x14ac:dyDescent="0.3">
      <c r="A297" s="4" t="s">
        <v>32</v>
      </c>
      <c r="B297" s="4" t="s">
        <v>44</v>
      </c>
      <c r="C297" s="4" t="s">
        <v>42</v>
      </c>
      <c r="D297" s="5">
        <v>41640</v>
      </c>
      <c r="E297" s="6">
        <f t="shared" si="1"/>
        <v>1</v>
      </c>
      <c r="F297" s="6" t="s">
        <v>45</v>
      </c>
      <c r="G297" s="4" t="s">
        <v>48</v>
      </c>
      <c r="H297" s="4" t="s">
        <v>49</v>
      </c>
      <c r="I297" s="4" t="s">
        <v>38</v>
      </c>
      <c r="J297" s="7">
        <v>2024821.4133000001</v>
      </c>
    </row>
    <row r="298" spans="1:10" ht="14.25" customHeight="1" x14ac:dyDescent="0.3">
      <c r="A298" s="4" t="s">
        <v>32</v>
      </c>
      <c r="B298" s="4" t="s">
        <v>44</v>
      </c>
      <c r="C298" s="4" t="s">
        <v>42</v>
      </c>
      <c r="D298" s="5">
        <v>41671</v>
      </c>
      <c r="E298" s="6">
        <f t="shared" si="1"/>
        <v>2</v>
      </c>
      <c r="F298" s="6" t="s">
        <v>45</v>
      </c>
      <c r="G298" s="4" t="s">
        <v>48</v>
      </c>
      <c r="H298" s="4" t="s">
        <v>49</v>
      </c>
      <c r="I298" s="4" t="s">
        <v>38</v>
      </c>
      <c r="J298" s="7">
        <v>2383974.1107000001</v>
      </c>
    </row>
    <row r="299" spans="1:10" ht="14.25" customHeight="1" x14ac:dyDescent="0.3">
      <c r="A299" s="4" t="s">
        <v>32</v>
      </c>
      <c r="B299" s="4" t="s">
        <v>44</v>
      </c>
      <c r="C299" s="4" t="s">
        <v>42</v>
      </c>
      <c r="D299" s="5">
        <v>41699</v>
      </c>
      <c r="E299" s="6">
        <f t="shared" si="1"/>
        <v>3</v>
      </c>
      <c r="F299" s="6" t="s">
        <v>45</v>
      </c>
      <c r="G299" s="4" t="s">
        <v>48</v>
      </c>
      <c r="H299" s="4" t="s">
        <v>49</v>
      </c>
      <c r="I299" s="4" t="s">
        <v>38</v>
      </c>
      <c r="J299" s="7">
        <v>2173361.4041999998</v>
      </c>
    </row>
    <row r="300" spans="1:10" ht="14.25" customHeight="1" x14ac:dyDescent="0.3">
      <c r="A300" s="4" t="s">
        <v>32</v>
      </c>
      <c r="B300" s="4" t="s">
        <v>44</v>
      </c>
      <c r="C300" s="4" t="s">
        <v>42</v>
      </c>
      <c r="D300" s="5">
        <v>41730</v>
      </c>
      <c r="E300" s="6">
        <f t="shared" si="1"/>
        <v>4</v>
      </c>
      <c r="F300" s="6" t="s">
        <v>45</v>
      </c>
      <c r="G300" s="4" t="s">
        <v>48</v>
      </c>
      <c r="H300" s="4" t="s">
        <v>49</v>
      </c>
      <c r="I300" s="4" t="s">
        <v>38</v>
      </c>
      <c r="J300" s="7">
        <v>2335770.5637000003</v>
      </c>
    </row>
    <row r="301" spans="1:10" ht="14.25" customHeight="1" x14ac:dyDescent="0.3">
      <c r="A301" s="4" t="s">
        <v>32</v>
      </c>
      <c r="B301" s="4" t="s">
        <v>44</v>
      </c>
      <c r="C301" s="4" t="s">
        <v>42</v>
      </c>
      <c r="D301" s="5">
        <v>41760</v>
      </c>
      <c r="E301" s="6">
        <f t="shared" si="1"/>
        <v>5</v>
      </c>
      <c r="F301" s="6" t="s">
        <v>45</v>
      </c>
      <c r="G301" s="4" t="s">
        <v>48</v>
      </c>
      <c r="H301" s="4" t="s">
        <v>49</v>
      </c>
      <c r="I301" s="4" t="s">
        <v>38</v>
      </c>
      <c r="J301" s="7">
        <v>2739052.3020000006</v>
      </c>
    </row>
    <row r="302" spans="1:10" ht="14.25" customHeight="1" x14ac:dyDescent="0.3">
      <c r="A302" s="4" t="s">
        <v>32</v>
      </c>
      <c r="B302" s="4" t="s">
        <v>44</v>
      </c>
      <c r="C302" s="4" t="s">
        <v>42</v>
      </c>
      <c r="D302" s="5">
        <v>41791</v>
      </c>
      <c r="E302" s="6">
        <f t="shared" si="1"/>
        <v>6</v>
      </c>
      <c r="F302" s="6" t="s">
        <v>45</v>
      </c>
      <c r="G302" s="4" t="s">
        <v>48</v>
      </c>
      <c r="H302" s="4" t="s">
        <v>49</v>
      </c>
      <c r="I302" s="4" t="s">
        <v>38</v>
      </c>
      <c r="J302" s="7">
        <v>1134902.58336</v>
      </c>
    </row>
    <row r="303" spans="1:10" ht="14.25" customHeight="1" x14ac:dyDescent="0.3">
      <c r="A303" s="4" t="s">
        <v>32</v>
      </c>
      <c r="B303" s="4" t="s">
        <v>44</v>
      </c>
      <c r="C303" s="4" t="s">
        <v>42</v>
      </c>
      <c r="D303" s="5">
        <v>41456</v>
      </c>
      <c r="E303" s="6">
        <f t="shared" si="1"/>
        <v>7</v>
      </c>
      <c r="F303" s="6" t="s">
        <v>45</v>
      </c>
      <c r="G303" s="4" t="s">
        <v>48</v>
      </c>
      <c r="H303" s="4" t="s">
        <v>50</v>
      </c>
      <c r="I303" s="4" t="s">
        <v>38</v>
      </c>
      <c r="J303" s="7">
        <v>1055431.0471320001</v>
      </c>
    </row>
    <row r="304" spans="1:10" ht="14.25" customHeight="1" x14ac:dyDescent="0.3">
      <c r="A304" s="4" t="s">
        <v>32</v>
      </c>
      <c r="B304" s="4" t="s">
        <v>44</v>
      </c>
      <c r="C304" s="4" t="s">
        <v>42</v>
      </c>
      <c r="D304" s="5">
        <v>41487</v>
      </c>
      <c r="E304" s="6">
        <f t="shared" si="1"/>
        <v>8</v>
      </c>
      <c r="F304" s="6" t="s">
        <v>45</v>
      </c>
      <c r="G304" s="4" t="s">
        <v>48</v>
      </c>
      <c r="H304" s="4" t="s">
        <v>50</v>
      </c>
      <c r="I304" s="4" t="s">
        <v>38</v>
      </c>
      <c r="J304" s="7">
        <v>1271489.2344000002</v>
      </c>
    </row>
    <row r="305" spans="1:10" ht="14.25" customHeight="1" x14ac:dyDescent="0.3">
      <c r="A305" s="4" t="s">
        <v>32</v>
      </c>
      <c r="B305" s="4" t="s">
        <v>44</v>
      </c>
      <c r="C305" s="4" t="s">
        <v>42</v>
      </c>
      <c r="D305" s="5">
        <v>41518</v>
      </c>
      <c r="E305" s="6">
        <f t="shared" si="1"/>
        <v>9</v>
      </c>
      <c r="F305" s="6" t="s">
        <v>45</v>
      </c>
      <c r="G305" s="4" t="s">
        <v>48</v>
      </c>
      <c r="H305" s="4" t="s">
        <v>50</v>
      </c>
      <c r="I305" s="4" t="s">
        <v>38</v>
      </c>
      <c r="J305" s="7">
        <v>1285084.4825280001</v>
      </c>
    </row>
    <row r="306" spans="1:10" ht="14.25" customHeight="1" x14ac:dyDescent="0.3">
      <c r="A306" s="4" t="s">
        <v>32</v>
      </c>
      <c r="B306" s="4" t="s">
        <v>44</v>
      </c>
      <c r="C306" s="4" t="s">
        <v>42</v>
      </c>
      <c r="D306" s="5">
        <v>41548</v>
      </c>
      <c r="E306" s="6">
        <f t="shared" si="1"/>
        <v>10</v>
      </c>
      <c r="F306" s="6" t="s">
        <v>45</v>
      </c>
      <c r="G306" s="4" t="s">
        <v>48</v>
      </c>
      <c r="H306" s="4" t="s">
        <v>50</v>
      </c>
      <c r="I306" s="4" t="s">
        <v>38</v>
      </c>
      <c r="J306" s="7">
        <v>1723001.1524880002</v>
      </c>
    </row>
    <row r="307" spans="1:10" ht="14.25" customHeight="1" x14ac:dyDescent="0.3">
      <c r="A307" s="4" t="s">
        <v>32</v>
      </c>
      <c r="B307" s="4" t="s">
        <v>44</v>
      </c>
      <c r="C307" s="4" t="s">
        <v>42</v>
      </c>
      <c r="D307" s="5">
        <v>41579</v>
      </c>
      <c r="E307" s="6">
        <f t="shared" si="1"/>
        <v>11</v>
      </c>
      <c r="F307" s="6" t="s">
        <v>45</v>
      </c>
      <c r="G307" s="4" t="s">
        <v>48</v>
      </c>
      <c r="H307" s="4" t="s">
        <v>50</v>
      </c>
      <c r="I307" s="4" t="s">
        <v>38</v>
      </c>
      <c r="J307" s="7">
        <v>1863864.9561839998</v>
      </c>
    </row>
    <row r="308" spans="1:10" ht="14.25" customHeight="1" x14ac:dyDescent="0.3">
      <c r="A308" s="4" t="s">
        <v>32</v>
      </c>
      <c r="B308" s="4" t="s">
        <v>44</v>
      </c>
      <c r="C308" s="4" t="s">
        <v>42</v>
      </c>
      <c r="D308" s="5">
        <v>41609</v>
      </c>
      <c r="E308" s="6">
        <f t="shared" si="1"/>
        <v>12</v>
      </c>
      <c r="F308" s="6" t="s">
        <v>45</v>
      </c>
      <c r="G308" s="4" t="s">
        <v>48</v>
      </c>
      <c r="H308" s="4" t="s">
        <v>50</v>
      </c>
      <c r="I308" s="4" t="s">
        <v>38</v>
      </c>
      <c r="J308" s="7">
        <v>1443732.4692000004</v>
      </c>
    </row>
    <row r="309" spans="1:10" ht="14.25" customHeight="1" x14ac:dyDescent="0.3">
      <c r="A309" s="4" t="s">
        <v>32</v>
      </c>
      <c r="B309" s="4" t="s">
        <v>44</v>
      </c>
      <c r="C309" s="4" t="s">
        <v>42</v>
      </c>
      <c r="D309" s="5">
        <v>41640</v>
      </c>
      <c r="E309" s="6">
        <f t="shared" si="1"/>
        <v>1</v>
      </c>
      <c r="F309" s="6" t="s">
        <v>45</v>
      </c>
      <c r="G309" s="4" t="s">
        <v>48</v>
      </c>
      <c r="H309" s="4" t="s">
        <v>50</v>
      </c>
      <c r="I309" s="4" t="s">
        <v>38</v>
      </c>
      <c r="J309" s="7">
        <v>1687351.1777500003</v>
      </c>
    </row>
    <row r="310" spans="1:10" ht="14.25" customHeight="1" x14ac:dyDescent="0.3">
      <c r="A310" s="4" t="s">
        <v>32</v>
      </c>
      <c r="B310" s="4" t="s">
        <v>44</v>
      </c>
      <c r="C310" s="4" t="s">
        <v>42</v>
      </c>
      <c r="D310" s="5">
        <v>41671</v>
      </c>
      <c r="E310" s="6">
        <f t="shared" si="1"/>
        <v>2</v>
      </c>
      <c r="F310" s="6" t="s">
        <v>45</v>
      </c>
      <c r="G310" s="4" t="s">
        <v>48</v>
      </c>
      <c r="H310" s="4" t="s">
        <v>50</v>
      </c>
      <c r="I310" s="4" t="s">
        <v>38</v>
      </c>
      <c r="J310" s="7">
        <v>1986645.0922500002</v>
      </c>
    </row>
    <row r="311" spans="1:10" ht="14.25" customHeight="1" x14ac:dyDescent="0.3">
      <c r="A311" s="4" t="s">
        <v>32</v>
      </c>
      <c r="B311" s="4" t="s">
        <v>44</v>
      </c>
      <c r="C311" s="4" t="s">
        <v>42</v>
      </c>
      <c r="D311" s="5">
        <v>41699</v>
      </c>
      <c r="E311" s="6">
        <f t="shared" si="1"/>
        <v>3</v>
      </c>
      <c r="F311" s="6" t="s">
        <v>45</v>
      </c>
      <c r="G311" s="4" t="s">
        <v>48</v>
      </c>
      <c r="H311" s="4" t="s">
        <v>50</v>
      </c>
      <c r="I311" s="4" t="s">
        <v>38</v>
      </c>
      <c r="J311" s="7">
        <v>1811134.5035000001</v>
      </c>
    </row>
    <row r="312" spans="1:10" ht="14.25" customHeight="1" x14ac:dyDescent="0.3">
      <c r="A312" s="4" t="s">
        <v>32</v>
      </c>
      <c r="B312" s="4" t="s">
        <v>44</v>
      </c>
      <c r="C312" s="4" t="s">
        <v>42</v>
      </c>
      <c r="D312" s="5">
        <v>41730</v>
      </c>
      <c r="E312" s="6">
        <f t="shared" si="1"/>
        <v>4</v>
      </c>
      <c r="F312" s="6" t="s">
        <v>45</v>
      </c>
      <c r="G312" s="4" t="s">
        <v>48</v>
      </c>
      <c r="H312" s="4" t="s">
        <v>50</v>
      </c>
      <c r="I312" s="4" t="s">
        <v>38</v>
      </c>
      <c r="J312" s="7">
        <v>1946475.4697500004</v>
      </c>
    </row>
    <row r="313" spans="1:10" ht="14.25" customHeight="1" x14ac:dyDescent="0.3">
      <c r="A313" s="4" t="s">
        <v>32</v>
      </c>
      <c r="B313" s="4" t="s">
        <v>44</v>
      </c>
      <c r="C313" s="4" t="s">
        <v>42</v>
      </c>
      <c r="D313" s="5">
        <v>41760</v>
      </c>
      <c r="E313" s="6">
        <f t="shared" si="1"/>
        <v>5</v>
      </c>
      <c r="F313" s="6" t="s">
        <v>45</v>
      </c>
      <c r="G313" s="4" t="s">
        <v>48</v>
      </c>
      <c r="H313" s="4" t="s">
        <v>50</v>
      </c>
      <c r="I313" s="4" t="s">
        <v>38</v>
      </c>
      <c r="J313" s="7">
        <v>2282543.5850000004</v>
      </c>
    </row>
    <row r="314" spans="1:10" ht="14.25" customHeight="1" x14ac:dyDescent="0.3">
      <c r="A314" s="4" t="s">
        <v>32</v>
      </c>
      <c r="B314" s="4" t="s">
        <v>44</v>
      </c>
      <c r="C314" s="4" t="s">
        <v>42</v>
      </c>
      <c r="D314" s="5">
        <v>41791</v>
      </c>
      <c r="E314" s="6">
        <f t="shared" si="1"/>
        <v>6</v>
      </c>
      <c r="F314" s="6" t="s">
        <v>45</v>
      </c>
      <c r="G314" s="4" t="s">
        <v>48</v>
      </c>
      <c r="H314" s="4" t="s">
        <v>50</v>
      </c>
      <c r="I314" s="4" t="s">
        <v>38</v>
      </c>
      <c r="J314" s="7">
        <v>945752.15280000004</v>
      </c>
    </row>
    <row r="315" spans="1:10" ht="14.25" customHeight="1" x14ac:dyDescent="0.3">
      <c r="A315" s="4" t="s">
        <v>32</v>
      </c>
      <c r="B315" s="4" t="s">
        <v>44</v>
      </c>
      <c r="C315" s="4" t="s">
        <v>42</v>
      </c>
      <c r="D315" s="5">
        <v>41456</v>
      </c>
      <c r="E315" s="6">
        <f t="shared" si="1"/>
        <v>7</v>
      </c>
      <c r="F315" s="6" t="s">
        <v>45</v>
      </c>
      <c r="G315" s="4" t="s">
        <v>51</v>
      </c>
      <c r="H315" s="4" t="s">
        <v>52</v>
      </c>
      <c r="I315" s="4" t="s">
        <v>38</v>
      </c>
      <c r="J315" s="7">
        <v>996326.908492608</v>
      </c>
    </row>
    <row r="316" spans="1:10" ht="14.25" customHeight="1" x14ac:dyDescent="0.3">
      <c r="A316" s="4" t="s">
        <v>32</v>
      </c>
      <c r="B316" s="4" t="s">
        <v>44</v>
      </c>
      <c r="C316" s="4" t="s">
        <v>42</v>
      </c>
      <c r="D316" s="5">
        <v>41487</v>
      </c>
      <c r="E316" s="6">
        <f t="shared" si="1"/>
        <v>8</v>
      </c>
      <c r="F316" s="6" t="s">
        <v>45</v>
      </c>
      <c r="G316" s="4" t="s">
        <v>51</v>
      </c>
      <c r="H316" s="4" t="s">
        <v>52</v>
      </c>
      <c r="I316" s="4" t="s">
        <v>38</v>
      </c>
      <c r="J316" s="7">
        <v>1200285.8372736</v>
      </c>
    </row>
    <row r="317" spans="1:10" ht="14.25" customHeight="1" x14ac:dyDescent="0.3">
      <c r="A317" s="4" t="s">
        <v>32</v>
      </c>
      <c r="B317" s="4" t="s">
        <v>44</v>
      </c>
      <c r="C317" s="4" t="s">
        <v>42</v>
      </c>
      <c r="D317" s="5">
        <v>41518</v>
      </c>
      <c r="E317" s="6">
        <f t="shared" si="1"/>
        <v>9</v>
      </c>
      <c r="F317" s="6" t="s">
        <v>45</v>
      </c>
      <c r="G317" s="4" t="s">
        <v>51</v>
      </c>
      <c r="H317" s="4" t="s">
        <v>52</v>
      </c>
      <c r="I317" s="4" t="s">
        <v>38</v>
      </c>
      <c r="J317" s="7">
        <v>1213119.7515064322</v>
      </c>
    </row>
    <row r="318" spans="1:10" ht="14.25" customHeight="1" x14ac:dyDescent="0.3">
      <c r="A318" s="4" t="s">
        <v>32</v>
      </c>
      <c r="B318" s="4" t="s">
        <v>44</v>
      </c>
      <c r="C318" s="4" t="s">
        <v>42</v>
      </c>
      <c r="D318" s="5">
        <v>41548</v>
      </c>
      <c r="E318" s="6">
        <f t="shared" si="1"/>
        <v>10</v>
      </c>
      <c r="F318" s="6" t="s">
        <v>45</v>
      </c>
      <c r="G318" s="4" t="s">
        <v>51</v>
      </c>
      <c r="H318" s="4" t="s">
        <v>52</v>
      </c>
      <c r="I318" s="4" t="s">
        <v>38</v>
      </c>
      <c r="J318" s="7">
        <v>1626513.0879486722</v>
      </c>
    </row>
    <row r="319" spans="1:10" ht="14.25" customHeight="1" x14ac:dyDescent="0.3">
      <c r="A319" s="4" t="s">
        <v>32</v>
      </c>
      <c r="B319" s="4" t="s">
        <v>44</v>
      </c>
      <c r="C319" s="4" t="s">
        <v>42</v>
      </c>
      <c r="D319" s="5">
        <v>41579</v>
      </c>
      <c r="E319" s="6">
        <f t="shared" si="1"/>
        <v>11</v>
      </c>
      <c r="F319" s="6" t="s">
        <v>45</v>
      </c>
      <c r="G319" s="4" t="s">
        <v>51</v>
      </c>
      <c r="H319" s="4" t="s">
        <v>52</v>
      </c>
      <c r="I319" s="4" t="s">
        <v>38</v>
      </c>
      <c r="J319" s="7">
        <v>1759488.5186376958</v>
      </c>
    </row>
    <row r="320" spans="1:10" ht="14.25" customHeight="1" x14ac:dyDescent="0.3">
      <c r="A320" s="4" t="s">
        <v>32</v>
      </c>
      <c r="B320" s="4" t="s">
        <v>44</v>
      </c>
      <c r="C320" s="4" t="s">
        <v>42</v>
      </c>
      <c r="D320" s="5">
        <v>41609</v>
      </c>
      <c r="E320" s="6">
        <f t="shared" si="1"/>
        <v>12</v>
      </c>
      <c r="F320" s="6" t="s">
        <v>45</v>
      </c>
      <c r="G320" s="4" t="s">
        <v>51</v>
      </c>
      <c r="H320" s="4" t="s">
        <v>52</v>
      </c>
      <c r="I320" s="4" t="s">
        <v>38</v>
      </c>
      <c r="J320" s="7">
        <v>1362883.4509248002</v>
      </c>
    </row>
    <row r="321" spans="1:10" ht="14.25" customHeight="1" x14ac:dyDescent="0.3">
      <c r="A321" s="4" t="s">
        <v>32</v>
      </c>
      <c r="B321" s="4" t="s">
        <v>44</v>
      </c>
      <c r="C321" s="4" t="s">
        <v>42</v>
      </c>
      <c r="D321" s="5">
        <v>41640</v>
      </c>
      <c r="E321" s="6">
        <f t="shared" si="1"/>
        <v>1</v>
      </c>
      <c r="F321" s="6" t="s">
        <v>45</v>
      </c>
      <c r="G321" s="4" t="s">
        <v>51</v>
      </c>
      <c r="H321" s="4" t="s">
        <v>52</v>
      </c>
      <c r="I321" s="4" t="s">
        <v>38</v>
      </c>
      <c r="J321" s="7">
        <v>1592859.5117959999</v>
      </c>
    </row>
    <row r="322" spans="1:10" ht="14.25" customHeight="1" x14ac:dyDescent="0.3">
      <c r="A322" s="4" t="s">
        <v>32</v>
      </c>
      <c r="B322" s="4" t="s">
        <v>44</v>
      </c>
      <c r="C322" s="4" t="s">
        <v>42</v>
      </c>
      <c r="D322" s="5">
        <v>41671</v>
      </c>
      <c r="E322" s="6">
        <f t="shared" si="1"/>
        <v>2</v>
      </c>
      <c r="F322" s="6" t="s">
        <v>45</v>
      </c>
      <c r="G322" s="4" t="s">
        <v>51</v>
      </c>
      <c r="H322" s="4" t="s">
        <v>52</v>
      </c>
      <c r="I322" s="4" t="s">
        <v>38</v>
      </c>
      <c r="J322" s="7">
        <v>1875392.9670840001</v>
      </c>
    </row>
    <row r="323" spans="1:10" ht="14.25" customHeight="1" x14ac:dyDescent="0.3">
      <c r="A323" s="4" t="s">
        <v>32</v>
      </c>
      <c r="B323" s="4" t="s">
        <v>44</v>
      </c>
      <c r="C323" s="4" t="s">
        <v>42</v>
      </c>
      <c r="D323" s="5">
        <v>41699</v>
      </c>
      <c r="E323" s="6">
        <f t="shared" si="1"/>
        <v>3</v>
      </c>
      <c r="F323" s="6" t="s">
        <v>45</v>
      </c>
      <c r="G323" s="4" t="s">
        <v>51</v>
      </c>
      <c r="H323" s="4" t="s">
        <v>52</v>
      </c>
      <c r="I323" s="4" t="s">
        <v>38</v>
      </c>
      <c r="J323" s="7">
        <v>1709710.9713039999</v>
      </c>
    </row>
    <row r="324" spans="1:10" ht="14.25" customHeight="1" x14ac:dyDescent="0.3">
      <c r="A324" s="4" t="s">
        <v>32</v>
      </c>
      <c r="B324" s="4" t="s">
        <v>44</v>
      </c>
      <c r="C324" s="4" t="s">
        <v>42</v>
      </c>
      <c r="D324" s="5">
        <v>41730</v>
      </c>
      <c r="E324" s="6">
        <f t="shared" si="1"/>
        <v>4</v>
      </c>
      <c r="F324" s="6" t="s">
        <v>45</v>
      </c>
      <c r="G324" s="4" t="s">
        <v>51</v>
      </c>
      <c r="H324" s="4" t="s">
        <v>52</v>
      </c>
      <c r="I324" s="4" t="s">
        <v>38</v>
      </c>
      <c r="J324" s="7">
        <v>1837472.8434440002</v>
      </c>
    </row>
    <row r="325" spans="1:10" ht="14.25" customHeight="1" x14ac:dyDescent="0.3">
      <c r="A325" s="4" t="s">
        <v>32</v>
      </c>
      <c r="B325" s="4" t="s">
        <v>44</v>
      </c>
      <c r="C325" s="4" t="s">
        <v>42</v>
      </c>
      <c r="D325" s="5">
        <v>41760</v>
      </c>
      <c r="E325" s="6">
        <f t="shared" si="1"/>
        <v>5</v>
      </c>
      <c r="F325" s="6" t="s">
        <v>45</v>
      </c>
      <c r="G325" s="4" t="s">
        <v>51</v>
      </c>
      <c r="H325" s="4" t="s">
        <v>52</v>
      </c>
      <c r="I325" s="4" t="s">
        <v>38</v>
      </c>
      <c r="J325" s="7">
        <v>2154721.1442400003</v>
      </c>
    </row>
    <row r="326" spans="1:10" ht="14.25" customHeight="1" x14ac:dyDescent="0.3">
      <c r="A326" s="4" t="s">
        <v>32</v>
      </c>
      <c r="B326" s="4" t="s">
        <v>44</v>
      </c>
      <c r="C326" s="4" t="s">
        <v>42</v>
      </c>
      <c r="D326" s="5">
        <v>41791</v>
      </c>
      <c r="E326" s="6">
        <f t="shared" si="1"/>
        <v>6</v>
      </c>
      <c r="F326" s="6" t="s">
        <v>45</v>
      </c>
      <c r="G326" s="4" t="s">
        <v>51</v>
      </c>
      <c r="H326" s="4" t="s">
        <v>52</v>
      </c>
      <c r="I326" s="4" t="s">
        <v>38</v>
      </c>
      <c r="J326" s="7">
        <v>892790.0322432</v>
      </c>
    </row>
    <row r="327" spans="1:10" ht="14.25" customHeight="1" x14ac:dyDescent="0.3">
      <c r="A327" s="4" t="s">
        <v>32</v>
      </c>
      <c r="B327" s="4" t="s">
        <v>44</v>
      </c>
      <c r="C327" s="4" t="s">
        <v>42</v>
      </c>
      <c r="D327" s="5">
        <v>41456</v>
      </c>
      <c r="E327" s="6">
        <f t="shared" si="1"/>
        <v>7</v>
      </c>
      <c r="F327" s="6" t="s">
        <v>45</v>
      </c>
      <c r="G327" s="4" t="s">
        <v>51</v>
      </c>
      <c r="H327" s="4" t="s">
        <v>53</v>
      </c>
      <c r="I327" s="4" t="s">
        <v>38</v>
      </c>
      <c r="J327" s="7">
        <v>869931.04490880016</v>
      </c>
    </row>
    <row r="328" spans="1:10" ht="14.25" customHeight="1" x14ac:dyDescent="0.3">
      <c r="A328" s="4" t="s">
        <v>32</v>
      </c>
      <c r="B328" s="4" t="s">
        <v>44</v>
      </c>
      <c r="C328" s="4" t="s">
        <v>42</v>
      </c>
      <c r="D328" s="5">
        <v>41487</v>
      </c>
      <c r="E328" s="6">
        <f t="shared" si="1"/>
        <v>8</v>
      </c>
      <c r="F328" s="6" t="s">
        <v>45</v>
      </c>
      <c r="G328" s="4" t="s">
        <v>51</v>
      </c>
      <c r="H328" s="4" t="s">
        <v>53</v>
      </c>
      <c r="I328" s="4" t="s">
        <v>38</v>
      </c>
      <c r="J328" s="7">
        <v>1048015.3689600001</v>
      </c>
    </row>
    <row r="329" spans="1:10" ht="14.25" customHeight="1" x14ac:dyDescent="0.3">
      <c r="A329" s="4" t="s">
        <v>32</v>
      </c>
      <c r="B329" s="4" t="s">
        <v>44</v>
      </c>
      <c r="C329" s="4" t="s">
        <v>42</v>
      </c>
      <c r="D329" s="5">
        <v>41518</v>
      </c>
      <c r="E329" s="6">
        <f t="shared" si="1"/>
        <v>9</v>
      </c>
      <c r="F329" s="6" t="s">
        <v>45</v>
      </c>
      <c r="G329" s="4" t="s">
        <v>51</v>
      </c>
      <c r="H329" s="4" t="s">
        <v>53</v>
      </c>
      <c r="I329" s="4" t="s">
        <v>38</v>
      </c>
      <c r="J329" s="7">
        <v>1059221.1492352001</v>
      </c>
    </row>
    <row r="330" spans="1:10" ht="14.25" customHeight="1" x14ac:dyDescent="0.3">
      <c r="A330" s="4" t="s">
        <v>32</v>
      </c>
      <c r="B330" s="4" t="s">
        <v>44</v>
      </c>
      <c r="C330" s="4" t="s">
        <v>42</v>
      </c>
      <c r="D330" s="5">
        <v>41548</v>
      </c>
      <c r="E330" s="6">
        <f t="shared" si="1"/>
        <v>10</v>
      </c>
      <c r="F330" s="6" t="s">
        <v>45</v>
      </c>
      <c r="G330" s="4" t="s">
        <v>51</v>
      </c>
      <c r="H330" s="4" t="s">
        <v>53</v>
      </c>
      <c r="I330" s="4" t="s">
        <v>38</v>
      </c>
      <c r="J330" s="7">
        <v>1420170.6468992003</v>
      </c>
    </row>
    <row r="331" spans="1:10" ht="14.25" customHeight="1" x14ac:dyDescent="0.3">
      <c r="A331" s="4" t="s">
        <v>32</v>
      </c>
      <c r="B331" s="4" t="s">
        <v>44</v>
      </c>
      <c r="C331" s="4" t="s">
        <v>42</v>
      </c>
      <c r="D331" s="5">
        <v>41579</v>
      </c>
      <c r="E331" s="6">
        <f t="shared" si="1"/>
        <v>11</v>
      </c>
      <c r="F331" s="6" t="s">
        <v>45</v>
      </c>
      <c r="G331" s="4" t="s">
        <v>51</v>
      </c>
      <c r="H331" s="4" t="s">
        <v>53</v>
      </c>
      <c r="I331" s="4" t="s">
        <v>38</v>
      </c>
      <c r="J331" s="7">
        <v>1536276.5699455999</v>
      </c>
    </row>
    <row r="332" spans="1:10" ht="14.25" customHeight="1" x14ac:dyDescent="0.3">
      <c r="A332" s="4" t="s">
        <v>32</v>
      </c>
      <c r="B332" s="4" t="s">
        <v>44</v>
      </c>
      <c r="C332" s="4" t="s">
        <v>42</v>
      </c>
      <c r="D332" s="5">
        <v>41609</v>
      </c>
      <c r="E332" s="6">
        <f t="shared" si="1"/>
        <v>12</v>
      </c>
      <c r="F332" s="6" t="s">
        <v>45</v>
      </c>
      <c r="G332" s="4" t="s">
        <v>51</v>
      </c>
      <c r="H332" s="4" t="s">
        <v>53</v>
      </c>
      <c r="I332" s="4" t="s">
        <v>38</v>
      </c>
      <c r="J332" s="7">
        <v>785390.46324480022</v>
      </c>
    </row>
    <row r="333" spans="1:10" ht="14.25" customHeight="1" x14ac:dyDescent="0.3">
      <c r="A333" s="4" t="s">
        <v>32</v>
      </c>
      <c r="B333" s="4" t="s">
        <v>44</v>
      </c>
      <c r="C333" s="4" t="s">
        <v>42</v>
      </c>
      <c r="D333" s="5">
        <v>41640</v>
      </c>
      <c r="E333" s="6">
        <f t="shared" si="1"/>
        <v>1</v>
      </c>
      <c r="F333" s="6" t="s">
        <v>45</v>
      </c>
      <c r="G333" s="4" t="s">
        <v>51</v>
      </c>
      <c r="H333" s="4" t="s">
        <v>53</v>
      </c>
      <c r="I333" s="4" t="s">
        <v>38</v>
      </c>
      <c r="J333" s="7">
        <v>734335.23255680013</v>
      </c>
    </row>
    <row r="334" spans="1:10" ht="14.25" customHeight="1" x14ac:dyDescent="0.3">
      <c r="A334" s="4" t="s">
        <v>32</v>
      </c>
      <c r="B334" s="4" t="s">
        <v>44</v>
      </c>
      <c r="C334" s="4" t="s">
        <v>42</v>
      </c>
      <c r="D334" s="5">
        <v>41671</v>
      </c>
      <c r="E334" s="6">
        <f t="shared" si="1"/>
        <v>2</v>
      </c>
      <c r="F334" s="6" t="s">
        <v>45</v>
      </c>
      <c r="G334" s="4" t="s">
        <v>51</v>
      </c>
      <c r="H334" s="4" t="s">
        <v>53</v>
      </c>
      <c r="I334" s="4" t="s">
        <v>38</v>
      </c>
      <c r="J334" s="7">
        <v>864587.94414720009</v>
      </c>
    </row>
    <row r="335" spans="1:10" ht="14.25" customHeight="1" x14ac:dyDescent="0.3">
      <c r="A335" s="4" t="s">
        <v>32</v>
      </c>
      <c r="B335" s="4" t="s">
        <v>44</v>
      </c>
      <c r="C335" s="4" t="s">
        <v>42</v>
      </c>
      <c r="D335" s="5">
        <v>41699</v>
      </c>
      <c r="E335" s="6">
        <f t="shared" si="1"/>
        <v>3</v>
      </c>
      <c r="F335" s="6" t="s">
        <v>45</v>
      </c>
      <c r="G335" s="4" t="s">
        <v>51</v>
      </c>
      <c r="H335" s="4" t="s">
        <v>53</v>
      </c>
      <c r="I335" s="4" t="s">
        <v>38</v>
      </c>
      <c r="J335" s="7">
        <v>788205.73592320003</v>
      </c>
    </row>
    <row r="336" spans="1:10" ht="14.25" customHeight="1" x14ac:dyDescent="0.3">
      <c r="A336" s="4" t="s">
        <v>32</v>
      </c>
      <c r="B336" s="4" t="s">
        <v>44</v>
      </c>
      <c r="C336" s="4" t="s">
        <v>42</v>
      </c>
      <c r="D336" s="5">
        <v>41730</v>
      </c>
      <c r="E336" s="6">
        <f t="shared" si="1"/>
        <v>4</v>
      </c>
      <c r="F336" s="6" t="s">
        <v>45</v>
      </c>
      <c r="G336" s="4" t="s">
        <v>51</v>
      </c>
      <c r="H336" s="4" t="s">
        <v>53</v>
      </c>
      <c r="I336" s="4" t="s">
        <v>38</v>
      </c>
      <c r="J336" s="7">
        <v>847106.12443520024</v>
      </c>
    </row>
    <row r="337" spans="1:10" ht="14.25" customHeight="1" x14ac:dyDescent="0.3">
      <c r="A337" s="4" t="s">
        <v>32</v>
      </c>
      <c r="B337" s="4" t="s">
        <v>44</v>
      </c>
      <c r="C337" s="4" t="s">
        <v>42</v>
      </c>
      <c r="D337" s="5">
        <v>41760</v>
      </c>
      <c r="E337" s="6">
        <f t="shared" si="1"/>
        <v>5</v>
      </c>
      <c r="F337" s="6" t="s">
        <v>45</v>
      </c>
      <c r="G337" s="4" t="s">
        <v>51</v>
      </c>
      <c r="H337" s="4" t="s">
        <v>53</v>
      </c>
      <c r="I337" s="4" t="s">
        <v>38</v>
      </c>
      <c r="J337" s="7">
        <v>993362.96819200017</v>
      </c>
    </row>
    <row r="338" spans="1:10" ht="14.25" customHeight="1" x14ac:dyDescent="0.3">
      <c r="A338" s="4" t="s">
        <v>32</v>
      </c>
      <c r="B338" s="4" t="s">
        <v>44</v>
      </c>
      <c r="C338" s="4" t="s">
        <v>42</v>
      </c>
      <c r="D338" s="5">
        <v>41791</v>
      </c>
      <c r="E338" s="6">
        <f t="shared" si="1"/>
        <v>6</v>
      </c>
      <c r="F338" s="6" t="s">
        <v>45</v>
      </c>
      <c r="G338" s="4" t="s">
        <v>51</v>
      </c>
      <c r="H338" s="4" t="s">
        <v>53</v>
      </c>
      <c r="I338" s="4" t="s">
        <v>38</v>
      </c>
      <c r="J338" s="7">
        <v>514489.17112320004</v>
      </c>
    </row>
    <row r="339" spans="1:10" ht="14.25" customHeight="1" x14ac:dyDescent="0.3">
      <c r="A339" s="4" t="s">
        <v>32</v>
      </c>
      <c r="B339" s="4" t="s">
        <v>44</v>
      </c>
      <c r="C339" s="4" t="s">
        <v>42</v>
      </c>
      <c r="D339" s="5">
        <v>41456</v>
      </c>
      <c r="E339" s="6">
        <f t="shared" si="1"/>
        <v>7</v>
      </c>
      <c r="F339" s="6" t="s">
        <v>45</v>
      </c>
      <c r="G339" s="4" t="s">
        <v>51</v>
      </c>
      <c r="H339" s="4" t="s">
        <v>54</v>
      </c>
      <c r="I339" s="4" t="s">
        <v>38</v>
      </c>
      <c r="J339" s="7">
        <v>921103.45931519999</v>
      </c>
    </row>
    <row r="340" spans="1:10" ht="14.25" customHeight="1" x14ac:dyDescent="0.3">
      <c r="A340" s="4" t="s">
        <v>32</v>
      </c>
      <c r="B340" s="4" t="s">
        <v>44</v>
      </c>
      <c r="C340" s="4" t="s">
        <v>42</v>
      </c>
      <c r="D340" s="5">
        <v>41487</v>
      </c>
      <c r="E340" s="6">
        <f t="shared" si="1"/>
        <v>8</v>
      </c>
      <c r="F340" s="6" t="s">
        <v>45</v>
      </c>
      <c r="G340" s="4" t="s">
        <v>51</v>
      </c>
      <c r="H340" s="4" t="s">
        <v>54</v>
      </c>
      <c r="I340" s="4" t="s">
        <v>38</v>
      </c>
      <c r="J340" s="7">
        <v>1109663.3318399999</v>
      </c>
    </row>
    <row r="341" spans="1:10" ht="14.25" customHeight="1" x14ac:dyDescent="0.3">
      <c r="A341" s="4" t="s">
        <v>32</v>
      </c>
      <c r="B341" s="4" t="s">
        <v>44</v>
      </c>
      <c r="C341" s="4" t="s">
        <v>42</v>
      </c>
      <c r="D341" s="5">
        <v>41518</v>
      </c>
      <c r="E341" s="6">
        <f t="shared" si="1"/>
        <v>9</v>
      </c>
      <c r="F341" s="6" t="s">
        <v>45</v>
      </c>
      <c r="G341" s="4" t="s">
        <v>51</v>
      </c>
      <c r="H341" s="4" t="s">
        <v>54</v>
      </c>
      <c r="I341" s="4" t="s">
        <v>38</v>
      </c>
      <c r="J341" s="7">
        <v>1121528.2756608</v>
      </c>
    </row>
    <row r="342" spans="1:10" ht="14.25" customHeight="1" x14ac:dyDescent="0.3">
      <c r="A342" s="4" t="s">
        <v>32</v>
      </c>
      <c r="B342" s="4" t="s">
        <v>44</v>
      </c>
      <c r="C342" s="4" t="s">
        <v>42</v>
      </c>
      <c r="D342" s="5">
        <v>41548</v>
      </c>
      <c r="E342" s="6">
        <f t="shared" si="1"/>
        <v>10</v>
      </c>
      <c r="F342" s="6" t="s">
        <v>45</v>
      </c>
      <c r="G342" s="4" t="s">
        <v>51</v>
      </c>
      <c r="H342" s="4" t="s">
        <v>54</v>
      </c>
      <c r="I342" s="4" t="s">
        <v>38</v>
      </c>
      <c r="J342" s="7">
        <v>1503710.0967168</v>
      </c>
    </row>
    <row r="343" spans="1:10" ht="14.25" customHeight="1" x14ac:dyDescent="0.3">
      <c r="A343" s="4" t="s">
        <v>32</v>
      </c>
      <c r="B343" s="4" t="s">
        <v>44</v>
      </c>
      <c r="C343" s="4" t="s">
        <v>42</v>
      </c>
      <c r="D343" s="5">
        <v>41579</v>
      </c>
      <c r="E343" s="6">
        <f t="shared" si="1"/>
        <v>11</v>
      </c>
      <c r="F343" s="6" t="s">
        <v>45</v>
      </c>
      <c r="G343" s="4" t="s">
        <v>51</v>
      </c>
      <c r="H343" s="4" t="s">
        <v>54</v>
      </c>
      <c r="I343" s="4" t="s">
        <v>38</v>
      </c>
      <c r="J343" s="7">
        <v>1626645.7799423998</v>
      </c>
    </row>
    <row r="344" spans="1:10" ht="14.25" customHeight="1" x14ac:dyDescent="0.3">
      <c r="A344" s="4" t="s">
        <v>32</v>
      </c>
      <c r="B344" s="4" t="s">
        <v>44</v>
      </c>
      <c r="C344" s="4" t="s">
        <v>42</v>
      </c>
      <c r="D344" s="5">
        <v>41609</v>
      </c>
      <c r="E344" s="6">
        <f t="shared" si="1"/>
        <v>12</v>
      </c>
      <c r="F344" s="6" t="s">
        <v>45</v>
      </c>
      <c r="G344" s="4" t="s">
        <v>51</v>
      </c>
      <c r="H344" s="4" t="s">
        <v>54</v>
      </c>
      <c r="I344" s="4" t="s">
        <v>38</v>
      </c>
      <c r="J344" s="7">
        <v>831589.90225920011</v>
      </c>
    </row>
    <row r="345" spans="1:10" ht="14.25" customHeight="1" x14ac:dyDescent="0.3">
      <c r="A345" s="4" t="s">
        <v>32</v>
      </c>
      <c r="B345" s="4" t="s">
        <v>44</v>
      </c>
      <c r="C345" s="4" t="s">
        <v>42</v>
      </c>
      <c r="D345" s="5">
        <v>41640</v>
      </c>
      <c r="E345" s="6">
        <f t="shared" si="1"/>
        <v>1</v>
      </c>
      <c r="F345" s="6" t="s">
        <v>45</v>
      </c>
      <c r="G345" s="4" t="s">
        <v>51</v>
      </c>
      <c r="H345" s="4" t="s">
        <v>54</v>
      </c>
      <c r="I345" s="4" t="s">
        <v>38</v>
      </c>
      <c r="J345" s="7">
        <v>777531.42270720005</v>
      </c>
    </row>
    <row r="346" spans="1:10" ht="14.25" customHeight="1" x14ac:dyDescent="0.3">
      <c r="A346" s="4" t="s">
        <v>32</v>
      </c>
      <c r="B346" s="4" t="s">
        <v>44</v>
      </c>
      <c r="C346" s="4" t="s">
        <v>42</v>
      </c>
      <c r="D346" s="5">
        <v>41671</v>
      </c>
      <c r="E346" s="6">
        <f t="shared" si="1"/>
        <v>2</v>
      </c>
      <c r="F346" s="6" t="s">
        <v>45</v>
      </c>
      <c r="G346" s="4" t="s">
        <v>51</v>
      </c>
      <c r="H346" s="4" t="s">
        <v>54</v>
      </c>
      <c r="I346" s="4" t="s">
        <v>38</v>
      </c>
      <c r="J346" s="7">
        <v>915446.05850879999</v>
      </c>
    </row>
    <row r="347" spans="1:10" ht="14.25" customHeight="1" x14ac:dyDescent="0.3">
      <c r="A347" s="4" t="s">
        <v>32</v>
      </c>
      <c r="B347" s="4" t="s">
        <v>44</v>
      </c>
      <c r="C347" s="4" t="s">
        <v>42</v>
      </c>
      <c r="D347" s="5">
        <v>41699</v>
      </c>
      <c r="E347" s="6">
        <f t="shared" si="1"/>
        <v>3</v>
      </c>
      <c r="F347" s="6" t="s">
        <v>45</v>
      </c>
      <c r="G347" s="4" t="s">
        <v>51</v>
      </c>
      <c r="H347" s="4" t="s">
        <v>54</v>
      </c>
      <c r="I347" s="4" t="s">
        <v>38</v>
      </c>
      <c r="J347" s="7">
        <v>834570.77921279997</v>
      </c>
    </row>
    <row r="348" spans="1:10" ht="14.25" customHeight="1" x14ac:dyDescent="0.3">
      <c r="A348" s="4" t="s">
        <v>32</v>
      </c>
      <c r="B348" s="4" t="s">
        <v>44</v>
      </c>
      <c r="C348" s="4" t="s">
        <v>42</v>
      </c>
      <c r="D348" s="5">
        <v>41730</v>
      </c>
      <c r="E348" s="6">
        <f t="shared" si="1"/>
        <v>4</v>
      </c>
      <c r="F348" s="6" t="s">
        <v>45</v>
      </c>
      <c r="G348" s="4" t="s">
        <v>51</v>
      </c>
      <c r="H348" s="4" t="s">
        <v>54</v>
      </c>
      <c r="I348" s="4" t="s">
        <v>38</v>
      </c>
      <c r="J348" s="7">
        <v>896935.89646080008</v>
      </c>
    </row>
    <row r="349" spans="1:10" ht="14.25" customHeight="1" x14ac:dyDescent="0.3">
      <c r="A349" s="4" t="s">
        <v>32</v>
      </c>
      <c r="B349" s="4" t="s">
        <v>44</v>
      </c>
      <c r="C349" s="4" t="s">
        <v>42</v>
      </c>
      <c r="D349" s="5">
        <v>41760</v>
      </c>
      <c r="E349" s="6">
        <f t="shared" si="1"/>
        <v>5</v>
      </c>
      <c r="F349" s="6" t="s">
        <v>45</v>
      </c>
      <c r="G349" s="4" t="s">
        <v>51</v>
      </c>
      <c r="H349" s="4" t="s">
        <v>54</v>
      </c>
      <c r="I349" s="4" t="s">
        <v>38</v>
      </c>
      <c r="J349" s="7">
        <v>1051796.083968</v>
      </c>
    </row>
    <row r="350" spans="1:10" ht="14.25" customHeight="1" x14ac:dyDescent="0.3">
      <c r="A350" s="4" t="s">
        <v>32</v>
      </c>
      <c r="B350" s="4" t="s">
        <v>44</v>
      </c>
      <c r="C350" s="4" t="s">
        <v>42</v>
      </c>
      <c r="D350" s="5">
        <v>41791</v>
      </c>
      <c r="E350" s="6">
        <f t="shared" si="1"/>
        <v>6</v>
      </c>
      <c r="F350" s="6" t="s">
        <v>45</v>
      </c>
      <c r="G350" s="4" t="s">
        <v>51</v>
      </c>
      <c r="H350" s="4" t="s">
        <v>54</v>
      </c>
      <c r="I350" s="4" t="s">
        <v>38</v>
      </c>
      <c r="J350" s="7">
        <v>544753.24001279997</v>
      </c>
    </row>
    <row r="351" spans="1:10" ht="14.25" customHeight="1" x14ac:dyDescent="0.3">
      <c r="A351" s="4" t="s">
        <v>32</v>
      </c>
      <c r="B351" s="4" t="s">
        <v>44</v>
      </c>
      <c r="C351" s="4" t="s">
        <v>42</v>
      </c>
      <c r="D351" s="5">
        <v>41456</v>
      </c>
      <c r="E351" s="6">
        <f t="shared" si="1"/>
        <v>7</v>
      </c>
      <c r="F351" s="6" t="s">
        <v>45</v>
      </c>
      <c r="G351" s="4" t="s">
        <v>51</v>
      </c>
      <c r="H351" s="4" t="s">
        <v>55</v>
      </c>
      <c r="I351" s="4" t="s">
        <v>38</v>
      </c>
      <c r="J351" s="7">
        <v>498931.04046240001</v>
      </c>
    </row>
    <row r="352" spans="1:10" ht="14.25" customHeight="1" x14ac:dyDescent="0.3">
      <c r="A352" s="4" t="s">
        <v>32</v>
      </c>
      <c r="B352" s="4" t="s">
        <v>44</v>
      </c>
      <c r="C352" s="4" t="s">
        <v>42</v>
      </c>
      <c r="D352" s="5">
        <v>41487</v>
      </c>
      <c r="E352" s="6">
        <f t="shared" si="1"/>
        <v>8</v>
      </c>
      <c r="F352" s="6" t="s">
        <v>45</v>
      </c>
      <c r="G352" s="4" t="s">
        <v>51</v>
      </c>
      <c r="H352" s="4" t="s">
        <v>55</v>
      </c>
      <c r="I352" s="4" t="s">
        <v>38</v>
      </c>
      <c r="J352" s="7">
        <v>601067.63808000006</v>
      </c>
    </row>
    <row r="353" spans="1:10" ht="14.25" customHeight="1" x14ac:dyDescent="0.3">
      <c r="A353" s="4" t="s">
        <v>32</v>
      </c>
      <c r="B353" s="4" t="s">
        <v>44</v>
      </c>
      <c r="C353" s="4" t="s">
        <v>42</v>
      </c>
      <c r="D353" s="5">
        <v>41518</v>
      </c>
      <c r="E353" s="6">
        <f t="shared" si="1"/>
        <v>9</v>
      </c>
      <c r="F353" s="6" t="s">
        <v>45</v>
      </c>
      <c r="G353" s="4" t="s">
        <v>51</v>
      </c>
      <c r="H353" s="4" t="s">
        <v>55</v>
      </c>
      <c r="I353" s="4" t="s">
        <v>38</v>
      </c>
      <c r="J353" s="7">
        <v>607494.48264960002</v>
      </c>
    </row>
    <row r="354" spans="1:10" ht="14.25" customHeight="1" x14ac:dyDescent="0.3">
      <c r="A354" s="4" t="s">
        <v>32</v>
      </c>
      <c r="B354" s="4" t="s">
        <v>44</v>
      </c>
      <c r="C354" s="4" t="s">
        <v>42</v>
      </c>
      <c r="D354" s="5">
        <v>41548</v>
      </c>
      <c r="E354" s="6">
        <f t="shared" si="1"/>
        <v>10</v>
      </c>
      <c r="F354" s="6" t="s">
        <v>45</v>
      </c>
      <c r="G354" s="4" t="s">
        <v>51</v>
      </c>
      <c r="H354" s="4" t="s">
        <v>55</v>
      </c>
      <c r="I354" s="4" t="s">
        <v>38</v>
      </c>
      <c r="J354" s="7">
        <v>814509.63572160015</v>
      </c>
    </row>
    <row r="355" spans="1:10" ht="14.25" customHeight="1" x14ac:dyDescent="0.3">
      <c r="A355" s="4" t="s">
        <v>32</v>
      </c>
      <c r="B355" s="4" t="s">
        <v>44</v>
      </c>
      <c r="C355" s="4" t="s">
        <v>42</v>
      </c>
      <c r="D355" s="5">
        <v>41579</v>
      </c>
      <c r="E355" s="6">
        <f t="shared" si="1"/>
        <v>11</v>
      </c>
      <c r="F355" s="6" t="s">
        <v>45</v>
      </c>
      <c r="G355" s="4" t="s">
        <v>51</v>
      </c>
      <c r="H355" s="4" t="s">
        <v>55</v>
      </c>
      <c r="I355" s="4" t="s">
        <v>38</v>
      </c>
      <c r="J355" s="7">
        <v>881099.79746879986</v>
      </c>
    </row>
    <row r="356" spans="1:10" ht="14.25" customHeight="1" x14ac:dyDescent="0.3">
      <c r="A356" s="4" t="s">
        <v>32</v>
      </c>
      <c r="B356" s="4" t="s">
        <v>44</v>
      </c>
      <c r="C356" s="4" t="s">
        <v>42</v>
      </c>
      <c r="D356" s="5">
        <v>41609</v>
      </c>
      <c r="E356" s="6">
        <f t="shared" si="1"/>
        <v>12</v>
      </c>
      <c r="F356" s="6" t="s">
        <v>45</v>
      </c>
      <c r="G356" s="4" t="s">
        <v>51</v>
      </c>
      <c r="H356" s="4" t="s">
        <v>55</v>
      </c>
      <c r="I356" s="4" t="s">
        <v>38</v>
      </c>
      <c r="J356" s="7">
        <v>450444.53039040015</v>
      </c>
    </row>
    <row r="357" spans="1:10" ht="14.25" customHeight="1" x14ac:dyDescent="0.3">
      <c r="A357" s="4" t="s">
        <v>32</v>
      </c>
      <c r="B357" s="4" t="s">
        <v>44</v>
      </c>
      <c r="C357" s="4" t="s">
        <v>42</v>
      </c>
      <c r="D357" s="5">
        <v>41640</v>
      </c>
      <c r="E357" s="6">
        <f t="shared" si="1"/>
        <v>1</v>
      </c>
      <c r="F357" s="6" t="s">
        <v>45</v>
      </c>
      <c r="G357" s="4" t="s">
        <v>51</v>
      </c>
      <c r="H357" s="4" t="s">
        <v>55</v>
      </c>
      <c r="I357" s="4" t="s">
        <v>38</v>
      </c>
      <c r="J357" s="7">
        <v>421162.85396640003</v>
      </c>
    </row>
    <row r="358" spans="1:10" ht="14.25" customHeight="1" x14ac:dyDescent="0.3">
      <c r="A358" s="4" t="s">
        <v>32</v>
      </c>
      <c r="B358" s="4" t="s">
        <v>44</v>
      </c>
      <c r="C358" s="4" t="s">
        <v>42</v>
      </c>
      <c r="D358" s="5">
        <v>41671</v>
      </c>
      <c r="E358" s="6">
        <f t="shared" si="1"/>
        <v>2</v>
      </c>
      <c r="F358" s="6" t="s">
        <v>45</v>
      </c>
      <c r="G358" s="4" t="s">
        <v>51</v>
      </c>
      <c r="H358" s="4" t="s">
        <v>55</v>
      </c>
      <c r="I358" s="4" t="s">
        <v>38</v>
      </c>
      <c r="J358" s="7">
        <v>495866.61502560001</v>
      </c>
    </row>
    <row r="359" spans="1:10" ht="14.25" customHeight="1" x14ac:dyDescent="0.3">
      <c r="A359" s="4" t="s">
        <v>32</v>
      </c>
      <c r="B359" s="4" t="s">
        <v>44</v>
      </c>
      <c r="C359" s="4" t="s">
        <v>42</v>
      </c>
      <c r="D359" s="5">
        <v>41699</v>
      </c>
      <c r="E359" s="6">
        <f t="shared" si="1"/>
        <v>3</v>
      </c>
      <c r="F359" s="6" t="s">
        <v>45</v>
      </c>
      <c r="G359" s="4" t="s">
        <v>51</v>
      </c>
      <c r="H359" s="4" t="s">
        <v>55</v>
      </c>
      <c r="I359" s="4" t="s">
        <v>38</v>
      </c>
      <c r="J359" s="7">
        <v>452059.1720736</v>
      </c>
    </row>
    <row r="360" spans="1:10" ht="14.25" customHeight="1" x14ac:dyDescent="0.3">
      <c r="A360" s="4" t="s">
        <v>32</v>
      </c>
      <c r="B360" s="4" t="s">
        <v>44</v>
      </c>
      <c r="C360" s="4" t="s">
        <v>42</v>
      </c>
      <c r="D360" s="5">
        <v>41730</v>
      </c>
      <c r="E360" s="6">
        <f t="shared" si="1"/>
        <v>4</v>
      </c>
      <c r="F360" s="6" t="s">
        <v>45</v>
      </c>
      <c r="G360" s="4" t="s">
        <v>51</v>
      </c>
      <c r="H360" s="4" t="s">
        <v>55</v>
      </c>
      <c r="I360" s="4" t="s">
        <v>38</v>
      </c>
      <c r="J360" s="7">
        <v>485840.2772496001</v>
      </c>
    </row>
    <row r="361" spans="1:10" ht="14.25" customHeight="1" x14ac:dyDescent="0.3">
      <c r="A361" s="4" t="s">
        <v>32</v>
      </c>
      <c r="B361" s="4" t="s">
        <v>44</v>
      </c>
      <c r="C361" s="4" t="s">
        <v>42</v>
      </c>
      <c r="D361" s="5">
        <v>41760</v>
      </c>
      <c r="E361" s="6">
        <f t="shared" si="1"/>
        <v>5</v>
      </c>
      <c r="F361" s="6" t="s">
        <v>45</v>
      </c>
      <c r="G361" s="4" t="s">
        <v>51</v>
      </c>
      <c r="H361" s="4" t="s">
        <v>55</v>
      </c>
      <c r="I361" s="4" t="s">
        <v>38</v>
      </c>
      <c r="J361" s="7">
        <v>569722.87881600007</v>
      </c>
    </row>
    <row r="362" spans="1:10" ht="14.25" customHeight="1" x14ac:dyDescent="0.3">
      <c r="A362" s="4" t="s">
        <v>32</v>
      </c>
      <c r="B362" s="4" t="s">
        <v>44</v>
      </c>
      <c r="C362" s="4" t="s">
        <v>42</v>
      </c>
      <c r="D362" s="5">
        <v>41791</v>
      </c>
      <c r="E362" s="6">
        <f t="shared" si="1"/>
        <v>6</v>
      </c>
      <c r="F362" s="6" t="s">
        <v>45</v>
      </c>
      <c r="G362" s="4" t="s">
        <v>51</v>
      </c>
      <c r="H362" s="4" t="s">
        <v>55</v>
      </c>
      <c r="I362" s="4" t="s">
        <v>38</v>
      </c>
      <c r="J362" s="7">
        <v>295074.67167360004</v>
      </c>
    </row>
    <row r="363" spans="1:10" ht="14.25" customHeight="1" x14ac:dyDescent="0.3">
      <c r="A363" s="4" t="s">
        <v>32</v>
      </c>
      <c r="B363" s="4" t="s">
        <v>44</v>
      </c>
      <c r="C363" s="4" t="s">
        <v>42</v>
      </c>
      <c r="D363" s="5">
        <v>41456</v>
      </c>
      <c r="E363" s="6">
        <f t="shared" si="1"/>
        <v>7</v>
      </c>
      <c r="F363" s="6" t="s">
        <v>45</v>
      </c>
      <c r="G363" s="4" t="s">
        <v>56</v>
      </c>
      <c r="H363" s="4" t="s">
        <v>57</v>
      </c>
      <c r="I363" s="4" t="s">
        <v>38</v>
      </c>
      <c r="J363" s="7">
        <v>3198275.9004000002</v>
      </c>
    </row>
    <row r="364" spans="1:10" ht="14.25" customHeight="1" x14ac:dyDescent="0.3">
      <c r="A364" s="4" t="s">
        <v>32</v>
      </c>
      <c r="B364" s="4" t="s">
        <v>44</v>
      </c>
      <c r="C364" s="4" t="s">
        <v>42</v>
      </c>
      <c r="D364" s="5">
        <v>41487</v>
      </c>
      <c r="E364" s="6">
        <f t="shared" si="1"/>
        <v>8</v>
      </c>
      <c r="F364" s="6" t="s">
        <v>45</v>
      </c>
      <c r="G364" s="4" t="s">
        <v>56</v>
      </c>
      <c r="H364" s="4" t="s">
        <v>57</v>
      </c>
      <c r="I364" s="4" t="s">
        <v>38</v>
      </c>
      <c r="J364" s="7">
        <v>3852997.68</v>
      </c>
    </row>
    <row r="365" spans="1:10" ht="14.25" customHeight="1" x14ac:dyDescent="0.3">
      <c r="A365" s="4" t="s">
        <v>32</v>
      </c>
      <c r="B365" s="4" t="s">
        <v>44</v>
      </c>
      <c r="C365" s="4" t="s">
        <v>42</v>
      </c>
      <c r="D365" s="5">
        <v>41518</v>
      </c>
      <c r="E365" s="6">
        <f t="shared" si="1"/>
        <v>9</v>
      </c>
      <c r="F365" s="6" t="s">
        <v>45</v>
      </c>
      <c r="G365" s="4" t="s">
        <v>56</v>
      </c>
      <c r="H365" s="4" t="s">
        <v>57</v>
      </c>
      <c r="I365" s="4" t="s">
        <v>38</v>
      </c>
      <c r="J365" s="7">
        <v>3894195.4016000004</v>
      </c>
    </row>
    <row r="366" spans="1:10" ht="14.25" customHeight="1" x14ac:dyDescent="0.3">
      <c r="A366" s="4" t="s">
        <v>32</v>
      </c>
      <c r="B366" s="4" t="s">
        <v>44</v>
      </c>
      <c r="C366" s="4" t="s">
        <v>42</v>
      </c>
      <c r="D366" s="5">
        <v>41548</v>
      </c>
      <c r="E366" s="6">
        <f t="shared" si="1"/>
        <v>10</v>
      </c>
      <c r="F366" s="6" t="s">
        <v>45</v>
      </c>
      <c r="G366" s="4" t="s">
        <v>56</v>
      </c>
      <c r="H366" s="4" t="s">
        <v>57</v>
      </c>
      <c r="I366" s="4" t="s">
        <v>38</v>
      </c>
      <c r="J366" s="7">
        <v>5221215.6136000007</v>
      </c>
    </row>
    <row r="367" spans="1:10" ht="14.25" customHeight="1" x14ac:dyDescent="0.3">
      <c r="A367" s="4" t="s">
        <v>32</v>
      </c>
      <c r="B367" s="4" t="s">
        <v>44</v>
      </c>
      <c r="C367" s="4" t="s">
        <v>42</v>
      </c>
      <c r="D367" s="5">
        <v>41579</v>
      </c>
      <c r="E367" s="6">
        <f t="shared" si="1"/>
        <v>11</v>
      </c>
      <c r="F367" s="6" t="s">
        <v>45</v>
      </c>
      <c r="G367" s="4" t="s">
        <v>56</v>
      </c>
      <c r="H367" s="4" t="s">
        <v>57</v>
      </c>
      <c r="I367" s="4" t="s">
        <v>38</v>
      </c>
      <c r="J367" s="7">
        <v>5648075.6247999994</v>
      </c>
    </row>
    <row r="368" spans="1:10" ht="14.25" customHeight="1" x14ac:dyDescent="0.3">
      <c r="A368" s="4" t="s">
        <v>32</v>
      </c>
      <c r="B368" s="4" t="s">
        <v>44</v>
      </c>
      <c r="C368" s="4" t="s">
        <v>42</v>
      </c>
      <c r="D368" s="5">
        <v>41609</v>
      </c>
      <c r="E368" s="6">
        <f t="shared" si="1"/>
        <v>12</v>
      </c>
      <c r="F368" s="6" t="s">
        <v>45</v>
      </c>
      <c r="G368" s="4" t="s">
        <v>56</v>
      </c>
      <c r="H368" s="4" t="s">
        <v>57</v>
      </c>
      <c r="I368" s="4" t="s">
        <v>38</v>
      </c>
      <c r="J368" s="7">
        <v>2887464.9384000008</v>
      </c>
    </row>
    <row r="369" spans="1:10" ht="14.25" customHeight="1" x14ac:dyDescent="0.3">
      <c r="A369" s="4" t="s">
        <v>32</v>
      </c>
      <c r="B369" s="4" t="s">
        <v>44</v>
      </c>
      <c r="C369" s="4" t="s">
        <v>42</v>
      </c>
      <c r="D369" s="5">
        <v>41640</v>
      </c>
      <c r="E369" s="6">
        <f t="shared" si="1"/>
        <v>1</v>
      </c>
      <c r="F369" s="6" t="s">
        <v>45</v>
      </c>
      <c r="G369" s="4" t="s">
        <v>56</v>
      </c>
      <c r="H369" s="4" t="s">
        <v>57</v>
      </c>
      <c r="I369" s="4" t="s">
        <v>38</v>
      </c>
      <c r="J369" s="7">
        <v>2699761.8844000003</v>
      </c>
    </row>
    <row r="370" spans="1:10" ht="14.25" customHeight="1" x14ac:dyDescent="0.3">
      <c r="A370" s="4" t="s">
        <v>32</v>
      </c>
      <c r="B370" s="4" t="s">
        <v>44</v>
      </c>
      <c r="C370" s="4" t="s">
        <v>42</v>
      </c>
      <c r="D370" s="5">
        <v>41671</v>
      </c>
      <c r="E370" s="6">
        <f t="shared" si="1"/>
        <v>2</v>
      </c>
      <c r="F370" s="6" t="s">
        <v>45</v>
      </c>
      <c r="G370" s="4" t="s">
        <v>56</v>
      </c>
      <c r="H370" s="4" t="s">
        <v>57</v>
      </c>
      <c r="I370" s="4" t="s">
        <v>38</v>
      </c>
      <c r="J370" s="7">
        <v>3178632.1476000003</v>
      </c>
    </row>
    <row r="371" spans="1:10" ht="14.25" customHeight="1" x14ac:dyDescent="0.3">
      <c r="A371" s="4" t="s">
        <v>32</v>
      </c>
      <c r="B371" s="4" t="s">
        <v>44</v>
      </c>
      <c r="C371" s="4" t="s">
        <v>42</v>
      </c>
      <c r="D371" s="5">
        <v>41699</v>
      </c>
      <c r="E371" s="6">
        <f t="shared" si="1"/>
        <v>3</v>
      </c>
      <c r="F371" s="6" t="s">
        <v>45</v>
      </c>
      <c r="G371" s="4" t="s">
        <v>56</v>
      </c>
      <c r="H371" s="4" t="s">
        <v>57</v>
      </c>
      <c r="I371" s="4" t="s">
        <v>38</v>
      </c>
      <c r="J371" s="7">
        <v>2897815.2056</v>
      </c>
    </row>
    <row r="372" spans="1:10" ht="14.25" customHeight="1" x14ac:dyDescent="0.3">
      <c r="A372" s="4" t="s">
        <v>32</v>
      </c>
      <c r="B372" s="4" t="s">
        <v>44</v>
      </c>
      <c r="C372" s="4" t="s">
        <v>42</v>
      </c>
      <c r="D372" s="5">
        <v>41730</v>
      </c>
      <c r="E372" s="6">
        <f t="shared" si="1"/>
        <v>4</v>
      </c>
      <c r="F372" s="6" t="s">
        <v>45</v>
      </c>
      <c r="G372" s="4" t="s">
        <v>56</v>
      </c>
      <c r="H372" s="4" t="s">
        <v>57</v>
      </c>
      <c r="I372" s="4" t="s">
        <v>38</v>
      </c>
      <c r="J372" s="7">
        <v>3114360.7516000005</v>
      </c>
    </row>
    <row r="373" spans="1:10" ht="14.25" customHeight="1" x14ac:dyDescent="0.3">
      <c r="A373" s="4" t="s">
        <v>32</v>
      </c>
      <c r="B373" s="4" t="s">
        <v>44</v>
      </c>
      <c r="C373" s="4" t="s">
        <v>42</v>
      </c>
      <c r="D373" s="5">
        <v>41760</v>
      </c>
      <c r="E373" s="6">
        <f t="shared" si="1"/>
        <v>5</v>
      </c>
      <c r="F373" s="6" t="s">
        <v>45</v>
      </c>
      <c r="G373" s="4" t="s">
        <v>56</v>
      </c>
      <c r="H373" s="4" t="s">
        <v>57</v>
      </c>
      <c r="I373" s="4" t="s">
        <v>38</v>
      </c>
      <c r="J373" s="7">
        <v>3652069.7360000005</v>
      </c>
    </row>
    <row r="374" spans="1:10" ht="14.25" customHeight="1" x14ac:dyDescent="0.3">
      <c r="A374" s="4" t="s">
        <v>32</v>
      </c>
      <c r="B374" s="4" t="s">
        <v>44</v>
      </c>
      <c r="C374" s="4" t="s">
        <v>42</v>
      </c>
      <c r="D374" s="5">
        <v>41791</v>
      </c>
      <c r="E374" s="6">
        <f t="shared" si="1"/>
        <v>6</v>
      </c>
      <c r="F374" s="6" t="s">
        <v>45</v>
      </c>
      <c r="G374" s="4" t="s">
        <v>56</v>
      </c>
      <c r="H374" s="4" t="s">
        <v>57</v>
      </c>
      <c r="I374" s="4" t="s">
        <v>38</v>
      </c>
      <c r="J374" s="7">
        <v>1891504.3056000001</v>
      </c>
    </row>
    <row r="375" spans="1:10" ht="14.25" customHeight="1" x14ac:dyDescent="0.3">
      <c r="A375" s="4" t="s">
        <v>32</v>
      </c>
      <c r="B375" s="4" t="s">
        <v>44</v>
      </c>
      <c r="C375" s="4" t="s">
        <v>43</v>
      </c>
      <c r="D375" s="5">
        <v>41456</v>
      </c>
      <c r="E375" s="4">
        <v>7</v>
      </c>
      <c r="F375" s="4" t="s">
        <v>45</v>
      </c>
      <c r="G375" s="4" t="s">
        <v>46</v>
      </c>
      <c r="H375" s="4" t="s">
        <v>47</v>
      </c>
      <c r="I375" s="4" t="s">
        <v>38</v>
      </c>
      <c r="J375" s="7">
        <v>1625596.3356633</v>
      </c>
    </row>
    <row r="376" spans="1:10" ht="14.25" customHeight="1" x14ac:dyDescent="0.3">
      <c r="A376" s="4" t="s">
        <v>32</v>
      </c>
      <c r="B376" s="4" t="s">
        <v>44</v>
      </c>
      <c r="C376" s="4" t="s">
        <v>43</v>
      </c>
      <c r="D376" s="5">
        <v>41487</v>
      </c>
      <c r="E376" s="4">
        <v>8</v>
      </c>
      <c r="F376" s="4" t="s">
        <v>45</v>
      </c>
      <c r="G376" s="4" t="s">
        <v>46</v>
      </c>
      <c r="H376" s="4" t="s">
        <v>47</v>
      </c>
      <c r="I376" s="4" t="s">
        <v>38</v>
      </c>
      <c r="J376" s="7">
        <v>1295067.8472731998</v>
      </c>
    </row>
    <row r="377" spans="1:10" ht="14.25" customHeight="1" x14ac:dyDescent="0.3">
      <c r="A377" s="4" t="s">
        <v>32</v>
      </c>
      <c r="B377" s="4" t="s">
        <v>44</v>
      </c>
      <c r="C377" s="4" t="s">
        <v>43</v>
      </c>
      <c r="D377" s="5">
        <v>41518</v>
      </c>
      <c r="E377" s="4">
        <v>9</v>
      </c>
      <c r="F377" s="4" t="s">
        <v>45</v>
      </c>
      <c r="G377" s="4" t="s">
        <v>46</v>
      </c>
      <c r="H377" s="4" t="s">
        <v>47</v>
      </c>
      <c r="I377" s="4" t="s">
        <v>38</v>
      </c>
      <c r="J377" s="7">
        <v>1750624.8818057997</v>
      </c>
    </row>
    <row r="378" spans="1:10" ht="14.25" customHeight="1" x14ac:dyDescent="0.3">
      <c r="A378" s="4" t="s">
        <v>32</v>
      </c>
      <c r="B378" s="4" t="s">
        <v>44</v>
      </c>
      <c r="C378" s="4" t="s">
        <v>43</v>
      </c>
      <c r="D378" s="5">
        <v>41548</v>
      </c>
      <c r="E378" s="4">
        <v>10</v>
      </c>
      <c r="F378" s="4" t="s">
        <v>45</v>
      </c>
      <c r="G378" s="4" t="s">
        <v>46</v>
      </c>
      <c r="H378" s="4" t="s">
        <v>47</v>
      </c>
      <c r="I378" s="4" t="s">
        <v>38</v>
      </c>
      <c r="J378" s="7">
        <v>1472529.3869285996</v>
      </c>
    </row>
    <row r="379" spans="1:10" ht="14.25" customHeight="1" x14ac:dyDescent="0.3">
      <c r="A379" s="4" t="s">
        <v>32</v>
      </c>
      <c r="B379" s="4" t="s">
        <v>44</v>
      </c>
      <c r="C379" s="4" t="s">
        <v>43</v>
      </c>
      <c r="D379" s="5">
        <v>41579</v>
      </c>
      <c r="E379" s="4">
        <v>11</v>
      </c>
      <c r="F379" s="4" t="s">
        <v>45</v>
      </c>
      <c r="G379" s="4" t="s">
        <v>46</v>
      </c>
      <c r="H379" s="4" t="s">
        <v>47</v>
      </c>
      <c r="I379" s="4" t="s">
        <v>38</v>
      </c>
      <c r="J379" s="7">
        <v>1252200.4923928501</v>
      </c>
    </row>
    <row r="380" spans="1:10" ht="14.25" customHeight="1" x14ac:dyDescent="0.3">
      <c r="A380" s="4" t="s">
        <v>32</v>
      </c>
      <c r="B380" s="4" t="s">
        <v>44</v>
      </c>
      <c r="C380" s="4" t="s">
        <v>43</v>
      </c>
      <c r="D380" s="5">
        <v>41609</v>
      </c>
      <c r="E380" s="4">
        <v>12</v>
      </c>
      <c r="F380" s="4" t="s">
        <v>45</v>
      </c>
      <c r="G380" s="4" t="s">
        <v>46</v>
      </c>
      <c r="H380" s="4" t="s">
        <v>47</v>
      </c>
      <c r="I380" s="4" t="s">
        <v>38</v>
      </c>
      <c r="J380" s="7">
        <v>1406782.6738875001</v>
      </c>
    </row>
    <row r="381" spans="1:10" ht="14.25" customHeight="1" x14ac:dyDescent="0.3">
      <c r="A381" s="4" t="s">
        <v>32</v>
      </c>
      <c r="B381" s="4" t="s">
        <v>44</v>
      </c>
      <c r="C381" s="4" t="s">
        <v>43</v>
      </c>
      <c r="D381" s="5">
        <v>41640</v>
      </c>
      <c r="E381" s="4">
        <v>1</v>
      </c>
      <c r="F381" s="4" t="s">
        <v>45</v>
      </c>
      <c r="G381" s="4" t="s">
        <v>46</v>
      </c>
      <c r="H381" s="4" t="s">
        <v>47</v>
      </c>
      <c r="I381" s="4" t="s">
        <v>38</v>
      </c>
      <c r="J381" s="7">
        <v>1877449.5046125001</v>
      </c>
    </row>
    <row r="382" spans="1:10" ht="14.25" customHeight="1" x14ac:dyDescent="0.3">
      <c r="A382" s="4" t="s">
        <v>32</v>
      </c>
      <c r="B382" s="4" t="s">
        <v>44</v>
      </c>
      <c r="C382" s="4" t="s">
        <v>43</v>
      </c>
      <c r="D382" s="5">
        <v>41671</v>
      </c>
      <c r="E382" s="4">
        <v>2</v>
      </c>
      <c r="F382" s="4" t="s">
        <v>45</v>
      </c>
      <c r="G382" s="4" t="s">
        <v>46</v>
      </c>
      <c r="H382" s="4" t="s">
        <v>47</v>
      </c>
      <c r="I382" s="4" t="s">
        <v>38</v>
      </c>
      <c r="J382" s="7">
        <v>1912219.1750437501</v>
      </c>
    </row>
    <row r="383" spans="1:10" ht="14.25" customHeight="1" x14ac:dyDescent="0.3">
      <c r="A383" s="4" t="s">
        <v>32</v>
      </c>
      <c r="B383" s="4" t="s">
        <v>44</v>
      </c>
      <c r="C383" s="4" t="s">
        <v>43</v>
      </c>
      <c r="D383" s="5">
        <v>41699</v>
      </c>
      <c r="E383" s="4">
        <v>3</v>
      </c>
      <c r="F383" s="4" t="s">
        <v>45</v>
      </c>
      <c r="G383" s="4" t="s">
        <v>46</v>
      </c>
      <c r="H383" s="4" t="s">
        <v>47</v>
      </c>
      <c r="I383" s="4" t="s">
        <v>38</v>
      </c>
      <c r="J383" s="7">
        <v>2266625.1980531253</v>
      </c>
    </row>
    <row r="384" spans="1:10" ht="14.25" customHeight="1" x14ac:dyDescent="0.3">
      <c r="A384" s="4" t="s">
        <v>32</v>
      </c>
      <c r="B384" s="4" t="s">
        <v>44</v>
      </c>
      <c r="C384" s="4" t="s">
        <v>43</v>
      </c>
      <c r="D384" s="5">
        <v>41730</v>
      </c>
      <c r="E384" s="4">
        <v>4</v>
      </c>
      <c r="F384" s="4" t="s">
        <v>45</v>
      </c>
      <c r="G384" s="4" t="s">
        <v>46</v>
      </c>
      <c r="H384" s="4" t="s">
        <v>47</v>
      </c>
      <c r="I384" s="4" t="s">
        <v>38</v>
      </c>
      <c r="J384" s="7">
        <v>2234200.5744250002</v>
      </c>
    </row>
    <row r="385" spans="1:10" ht="14.25" customHeight="1" x14ac:dyDescent="0.3">
      <c r="A385" s="4" t="s">
        <v>32</v>
      </c>
      <c r="B385" s="4" t="s">
        <v>44</v>
      </c>
      <c r="C385" s="4" t="s">
        <v>43</v>
      </c>
      <c r="D385" s="5">
        <v>41760</v>
      </c>
      <c r="E385" s="4">
        <v>5</v>
      </c>
      <c r="F385" s="4" t="s">
        <v>45</v>
      </c>
      <c r="G385" s="4" t="s">
        <v>46</v>
      </c>
      <c r="H385" s="4" t="s">
        <v>47</v>
      </c>
      <c r="I385" s="4" t="s">
        <v>38</v>
      </c>
      <c r="J385" s="7">
        <v>2593715.6428375002</v>
      </c>
    </row>
    <row r="386" spans="1:10" ht="14.25" customHeight="1" x14ac:dyDescent="0.3">
      <c r="A386" s="4" t="s">
        <v>32</v>
      </c>
      <c r="B386" s="4" t="s">
        <v>44</v>
      </c>
      <c r="C386" s="4" t="s">
        <v>43</v>
      </c>
      <c r="D386" s="5">
        <v>41791</v>
      </c>
      <c r="E386" s="4">
        <v>6</v>
      </c>
      <c r="F386" s="4" t="s">
        <v>45</v>
      </c>
      <c r="G386" s="4" t="s">
        <v>46</v>
      </c>
      <c r="H386" s="4" t="s">
        <v>47</v>
      </c>
      <c r="I386" s="4" t="s">
        <v>38</v>
      </c>
      <c r="J386" s="7">
        <v>2274807.7859325004</v>
      </c>
    </row>
    <row r="387" spans="1:10" ht="14.25" customHeight="1" x14ac:dyDescent="0.3">
      <c r="A387" s="4" t="s">
        <v>32</v>
      </c>
      <c r="B387" s="4" t="s">
        <v>44</v>
      </c>
      <c r="C387" s="4" t="s">
        <v>43</v>
      </c>
      <c r="D387" s="5">
        <v>41456</v>
      </c>
      <c r="E387" s="4">
        <v>7</v>
      </c>
      <c r="F387" s="4" t="s">
        <v>45</v>
      </c>
      <c r="G387" s="4" t="s">
        <v>48</v>
      </c>
      <c r="H387" s="4" t="s">
        <v>49</v>
      </c>
      <c r="I387" s="4" t="s">
        <v>38</v>
      </c>
      <c r="J387" s="7">
        <v>895736.75638589996</v>
      </c>
    </row>
    <row r="388" spans="1:10" ht="14.25" customHeight="1" x14ac:dyDescent="0.3">
      <c r="A388" s="4" t="s">
        <v>32</v>
      </c>
      <c r="B388" s="4" t="s">
        <v>44</v>
      </c>
      <c r="C388" s="4" t="s">
        <v>43</v>
      </c>
      <c r="D388" s="5">
        <v>41487</v>
      </c>
      <c r="E388" s="4">
        <v>8</v>
      </c>
      <c r="F388" s="4" t="s">
        <v>45</v>
      </c>
      <c r="G388" s="4" t="s">
        <v>48</v>
      </c>
      <c r="H388" s="4" t="s">
        <v>49</v>
      </c>
      <c r="I388" s="4" t="s">
        <v>38</v>
      </c>
      <c r="J388" s="7">
        <v>713608.81380359991</v>
      </c>
    </row>
    <row r="389" spans="1:10" ht="14.25" customHeight="1" x14ac:dyDescent="0.3">
      <c r="A389" s="4" t="s">
        <v>32</v>
      </c>
      <c r="B389" s="4" t="s">
        <v>44</v>
      </c>
      <c r="C389" s="4" t="s">
        <v>43</v>
      </c>
      <c r="D389" s="5">
        <v>41518</v>
      </c>
      <c r="E389" s="4">
        <v>9</v>
      </c>
      <c r="F389" s="4" t="s">
        <v>45</v>
      </c>
      <c r="G389" s="4" t="s">
        <v>48</v>
      </c>
      <c r="H389" s="4" t="s">
        <v>49</v>
      </c>
      <c r="I389" s="4" t="s">
        <v>38</v>
      </c>
      <c r="J389" s="7">
        <v>964630.03691340005</v>
      </c>
    </row>
    <row r="390" spans="1:10" ht="14.25" customHeight="1" x14ac:dyDescent="0.3">
      <c r="A390" s="4" t="s">
        <v>32</v>
      </c>
      <c r="B390" s="4" t="s">
        <v>44</v>
      </c>
      <c r="C390" s="4" t="s">
        <v>43</v>
      </c>
      <c r="D390" s="5">
        <v>41548</v>
      </c>
      <c r="E390" s="4">
        <v>10</v>
      </c>
      <c r="F390" s="4" t="s">
        <v>45</v>
      </c>
      <c r="G390" s="4" t="s">
        <v>48</v>
      </c>
      <c r="H390" s="4" t="s">
        <v>49</v>
      </c>
      <c r="I390" s="4" t="s">
        <v>38</v>
      </c>
      <c r="J390" s="7">
        <v>811393.74381779996</v>
      </c>
    </row>
    <row r="391" spans="1:10" ht="14.25" customHeight="1" x14ac:dyDescent="0.3">
      <c r="A391" s="4" t="s">
        <v>32</v>
      </c>
      <c r="B391" s="4" t="s">
        <v>44</v>
      </c>
      <c r="C391" s="4" t="s">
        <v>43</v>
      </c>
      <c r="D391" s="5">
        <v>41579</v>
      </c>
      <c r="E391" s="4">
        <v>11</v>
      </c>
      <c r="F391" s="4" t="s">
        <v>45</v>
      </c>
      <c r="G391" s="4" t="s">
        <v>48</v>
      </c>
      <c r="H391" s="4" t="s">
        <v>49</v>
      </c>
      <c r="I391" s="4" t="s">
        <v>38</v>
      </c>
      <c r="J391" s="7">
        <v>689988.02642055007</v>
      </c>
    </row>
    <row r="392" spans="1:10" ht="14.25" customHeight="1" x14ac:dyDescent="0.3">
      <c r="A392" s="4" t="s">
        <v>32</v>
      </c>
      <c r="B392" s="4" t="s">
        <v>44</v>
      </c>
      <c r="C392" s="4" t="s">
        <v>43</v>
      </c>
      <c r="D392" s="5">
        <v>41609</v>
      </c>
      <c r="E392" s="4">
        <v>12</v>
      </c>
      <c r="F392" s="4" t="s">
        <v>45</v>
      </c>
      <c r="G392" s="4" t="s">
        <v>48</v>
      </c>
      <c r="H392" s="4" t="s">
        <v>49</v>
      </c>
      <c r="I392" s="4" t="s">
        <v>38</v>
      </c>
      <c r="J392" s="7">
        <v>775165.96316250006</v>
      </c>
    </row>
    <row r="393" spans="1:10" ht="14.25" customHeight="1" x14ac:dyDescent="0.3">
      <c r="A393" s="4" t="s">
        <v>32</v>
      </c>
      <c r="B393" s="4" t="s">
        <v>44</v>
      </c>
      <c r="C393" s="4" t="s">
        <v>43</v>
      </c>
      <c r="D393" s="5">
        <v>41640</v>
      </c>
      <c r="E393" s="4">
        <v>1</v>
      </c>
      <c r="F393" s="4" t="s">
        <v>45</v>
      </c>
      <c r="G393" s="4" t="s">
        <v>48</v>
      </c>
      <c r="H393" s="4" t="s">
        <v>49</v>
      </c>
      <c r="I393" s="4" t="s">
        <v>38</v>
      </c>
      <c r="J393" s="7">
        <v>1034512.9923375</v>
      </c>
    </row>
    <row r="394" spans="1:10" ht="14.25" customHeight="1" x14ac:dyDescent="0.3">
      <c r="A394" s="4" t="s">
        <v>32</v>
      </c>
      <c r="B394" s="4" t="s">
        <v>44</v>
      </c>
      <c r="C394" s="4" t="s">
        <v>43</v>
      </c>
      <c r="D394" s="5">
        <v>41671</v>
      </c>
      <c r="E394" s="4">
        <v>2</v>
      </c>
      <c r="F394" s="4" t="s">
        <v>45</v>
      </c>
      <c r="G394" s="4" t="s">
        <v>48</v>
      </c>
      <c r="H394" s="4" t="s">
        <v>49</v>
      </c>
      <c r="I394" s="4" t="s">
        <v>38</v>
      </c>
      <c r="J394" s="7">
        <v>888365.66788124992</v>
      </c>
    </row>
    <row r="395" spans="1:10" ht="14.25" customHeight="1" x14ac:dyDescent="0.3">
      <c r="A395" s="4" t="s">
        <v>32</v>
      </c>
      <c r="B395" s="4" t="s">
        <v>44</v>
      </c>
      <c r="C395" s="4" t="s">
        <v>43</v>
      </c>
      <c r="D395" s="5">
        <v>41699</v>
      </c>
      <c r="E395" s="4">
        <v>3</v>
      </c>
      <c r="F395" s="4" t="s">
        <v>45</v>
      </c>
      <c r="G395" s="4" t="s">
        <v>48</v>
      </c>
      <c r="H395" s="4" t="s">
        <v>49</v>
      </c>
      <c r="I395" s="4" t="s">
        <v>38</v>
      </c>
      <c r="J395" s="7">
        <v>1248956.7417843752</v>
      </c>
    </row>
    <row r="396" spans="1:10" ht="14.25" customHeight="1" x14ac:dyDescent="0.3">
      <c r="A396" s="4" t="s">
        <v>32</v>
      </c>
      <c r="B396" s="4" t="s">
        <v>44</v>
      </c>
      <c r="C396" s="4" t="s">
        <v>43</v>
      </c>
      <c r="D396" s="5">
        <v>41730</v>
      </c>
      <c r="E396" s="4">
        <v>4</v>
      </c>
      <c r="F396" s="4" t="s">
        <v>45</v>
      </c>
      <c r="G396" s="4" t="s">
        <v>48</v>
      </c>
      <c r="H396" s="4" t="s">
        <v>49</v>
      </c>
      <c r="I396" s="4" t="s">
        <v>38</v>
      </c>
      <c r="J396" s="7">
        <v>680069.70427499991</v>
      </c>
    </row>
    <row r="397" spans="1:10" ht="14.25" customHeight="1" x14ac:dyDescent="0.3">
      <c r="A397" s="4" t="s">
        <v>32</v>
      </c>
      <c r="B397" s="4" t="s">
        <v>44</v>
      </c>
      <c r="C397" s="4" t="s">
        <v>43</v>
      </c>
      <c r="D397" s="5">
        <v>41760</v>
      </c>
      <c r="E397" s="4">
        <v>5</v>
      </c>
      <c r="F397" s="4" t="s">
        <v>45</v>
      </c>
      <c r="G397" s="4" t="s">
        <v>48</v>
      </c>
      <c r="H397" s="4" t="s">
        <v>49</v>
      </c>
      <c r="I397" s="4" t="s">
        <v>38</v>
      </c>
      <c r="J397" s="7">
        <v>878169.84401249979</v>
      </c>
    </row>
    <row r="398" spans="1:10" ht="14.25" customHeight="1" x14ac:dyDescent="0.3">
      <c r="A398" s="4" t="s">
        <v>32</v>
      </c>
      <c r="B398" s="4" t="s">
        <v>44</v>
      </c>
      <c r="C398" s="4" t="s">
        <v>43</v>
      </c>
      <c r="D398" s="5">
        <v>41791</v>
      </c>
      <c r="E398" s="4">
        <v>6</v>
      </c>
      <c r="F398" s="4" t="s">
        <v>45</v>
      </c>
      <c r="G398" s="4" t="s">
        <v>48</v>
      </c>
      <c r="H398" s="4" t="s">
        <v>49</v>
      </c>
      <c r="I398" s="4" t="s">
        <v>38</v>
      </c>
      <c r="J398" s="7">
        <v>1253465.5146975003</v>
      </c>
    </row>
    <row r="399" spans="1:10" ht="14.25" customHeight="1" x14ac:dyDescent="0.3">
      <c r="A399" s="4" t="s">
        <v>32</v>
      </c>
      <c r="B399" s="4" t="s">
        <v>44</v>
      </c>
      <c r="C399" s="4" t="s">
        <v>43</v>
      </c>
      <c r="D399" s="5">
        <v>41456</v>
      </c>
      <c r="E399" s="4">
        <v>7</v>
      </c>
      <c r="F399" s="4" t="s">
        <v>45</v>
      </c>
      <c r="G399" s="4" t="s">
        <v>48</v>
      </c>
      <c r="H399" s="4" t="s">
        <v>50</v>
      </c>
      <c r="I399" s="4" t="s">
        <v>38</v>
      </c>
      <c r="J399" s="7">
        <v>829385.88554250007</v>
      </c>
    </row>
    <row r="400" spans="1:10" ht="14.25" customHeight="1" x14ac:dyDescent="0.3">
      <c r="A400" s="4" t="s">
        <v>32</v>
      </c>
      <c r="B400" s="4" t="s">
        <v>44</v>
      </c>
      <c r="C400" s="4" t="s">
        <v>43</v>
      </c>
      <c r="D400" s="5">
        <v>41487</v>
      </c>
      <c r="E400" s="4">
        <v>8</v>
      </c>
      <c r="F400" s="4" t="s">
        <v>45</v>
      </c>
      <c r="G400" s="4" t="s">
        <v>48</v>
      </c>
      <c r="H400" s="4" t="s">
        <v>50</v>
      </c>
      <c r="I400" s="4" t="s">
        <v>38</v>
      </c>
      <c r="J400" s="7">
        <v>660748.90166999993</v>
      </c>
    </row>
    <row r="401" spans="1:10" ht="14.25" customHeight="1" x14ac:dyDescent="0.3">
      <c r="A401" s="4" t="s">
        <v>32</v>
      </c>
      <c r="B401" s="4" t="s">
        <v>44</v>
      </c>
      <c r="C401" s="4" t="s">
        <v>43</v>
      </c>
      <c r="D401" s="5">
        <v>41518</v>
      </c>
      <c r="E401" s="4">
        <v>9</v>
      </c>
      <c r="F401" s="4" t="s">
        <v>45</v>
      </c>
      <c r="G401" s="4" t="s">
        <v>48</v>
      </c>
      <c r="H401" s="4" t="s">
        <v>50</v>
      </c>
      <c r="I401" s="4" t="s">
        <v>38</v>
      </c>
      <c r="J401" s="7">
        <v>893175.96010499995</v>
      </c>
    </row>
    <row r="402" spans="1:10" ht="14.25" customHeight="1" x14ac:dyDescent="0.3">
      <c r="A402" s="4" t="s">
        <v>32</v>
      </c>
      <c r="B402" s="4" t="s">
        <v>44</v>
      </c>
      <c r="C402" s="4" t="s">
        <v>43</v>
      </c>
      <c r="D402" s="5">
        <v>41548</v>
      </c>
      <c r="E402" s="4">
        <v>10</v>
      </c>
      <c r="F402" s="4" t="s">
        <v>45</v>
      </c>
      <c r="G402" s="4" t="s">
        <v>48</v>
      </c>
      <c r="H402" s="4" t="s">
        <v>50</v>
      </c>
      <c r="I402" s="4" t="s">
        <v>38</v>
      </c>
      <c r="J402" s="7">
        <v>751290.50353499991</v>
      </c>
    </row>
    <row r="403" spans="1:10" ht="14.25" customHeight="1" x14ac:dyDescent="0.3">
      <c r="A403" s="4" t="s">
        <v>32</v>
      </c>
      <c r="B403" s="4" t="s">
        <v>44</v>
      </c>
      <c r="C403" s="4" t="s">
        <v>43</v>
      </c>
      <c r="D403" s="5">
        <v>41579</v>
      </c>
      <c r="E403" s="4">
        <v>11</v>
      </c>
      <c r="F403" s="4" t="s">
        <v>45</v>
      </c>
      <c r="G403" s="4" t="s">
        <v>48</v>
      </c>
      <c r="H403" s="4" t="s">
        <v>50</v>
      </c>
      <c r="I403" s="4" t="s">
        <v>38</v>
      </c>
      <c r="J403" s="7">
        <v>638877.80224125006</v>
      </c>
    </row>
    <row r="404" spans="1:10" ht="14.25" customHeight="1" x14ac:dyDescent="0.3">
      <c r="A404" s="4" t="s">
        <v>32</v>
      </c>
      <c r="B404" s="4" t="s">
        <v>44</v>
      </c>
      <c r="C404" s="4" t="s">
        <v>43</v>
      </c>
      <c r="D404" s="5">
        <v>41609</v>
      </c>
      <c r="E404" s="4">
        <v>12</v>
      </c>
      <c r="F404" s="4" t="s">
        <v>45</v>
      </c>
      <c r="G404" s="4" t="s">
        <v>48</v>
      </c>
      <c r="H404" s="4" t="s">
        <v>50</v>
      </c>
      <c r="I404" s="4" t="s">
        <v>38</v>
      </c>
      <c r="J404" s="7">
        <v>717746.26218750002</v>
      </c>
    </row>
    <row r="405" spans="1:10" ht="14.25" customHeight="1" x14ac:dyDescent="0.3">
      <c r="A405" s="4" t="s">
        <v>32</v>
      </c>
      <c r="B405" s="4" t="s">
        <v>44</v>
      </c>
      <c r="C405" s="4" t="s">
        <v>43</v>
      </c>
      <c r="D405" s="5">
        <v>41640</v>
      </c>
      <c r="E405" s="4">
        <v>1</v>
      </c>
      <c r="F405" s="4" t="s">
        <v>45</v>
      </c>
      <c r="G405" s="4" t="s">
        <v>48</v>
      </c>
      <c r="H405" s="4" t="s">
        <v>50</v>
      </c>
      <c r="I405" s="4" t="s">
        <v>38</v>
      </c>
      <c r="J405" s="7">
        <v>957882.40031249996</v>
      </c>
    </row>
    <row r="406" spans="1:10" ht="14.25" customHeight="1" x14ac:dyDescent="0.3">
      <c r="A406" s="4" t="s">
        <v>32</v>
      </c>
      <c r="B406" s="4" t="s">
        <v>44</v>
      </c>
      <c r="C406" s="4" t="s">
        <v>43</v>
      </c>
      <c r="D406" s="5">
        <v>41671</v>
      </c>
      <c r="E406" s="4">
        <v>2</v>
      </c>
      <c r="F406" s="4" t="s">
        <v>45</v>
      </c>
      <c r="G406" s="4" t="s">
        <v>48</v>
      </c>
      <c r="H406" s="4" t="s">
        <v>50</v>
      </c>
      <c r="I406" s="4" t="s">
        <v>38</v>
      </c>
      <c r="J406" s="7">
        <v>822560.80359374988</v>
      </c>
    </row>
    <row r="407" spans="1:10" ht="14.25" customHeight="1" x14ac:dyDescent="0.3">
      <c r="A407" s="4" t="s">
        <v>32</v>
      </c>
      <c r="B407" s="4" t="s">
        <v>44</v>
      </c>
      <c r="C407" s="4" t="s">
        <v>43</v>
      </c>
      <c r="D407" s="5">
        <v>41699</v>
      </c>
      <c r="E407" s="4">
        <v>3</v>
      </c>
      <c r="F407" s="4" t="s">
        <v>45</v>
      </c>
      <c r="G407" s="4" t="s">
        <v>48</v>
      </c>
      <c r="H407" s="4" t="s">
        <v>50</v>
      </c>
      <c r="I407" s="4" t="s">
        <v>38</v>
      </c>
      <c r="J407" s="7">
        <v>1156441.4275781249</v>
      </c>
    </row>
    <row r="408" spans="1:10" ht="14.25" customHeight="1" x14ac:dyDescent="0.3">
      <c r="A408" s="4" t="s">
        <v>32</v>
      </c>
      <c r="B408" s="4" t="s">
        <v>44</v>
      </c>
      <c r="C408" s="4" t="s">
        <v>43</v>
      </c>
      <c r="D408" s="5">
        <v>41730</v>
      </c>
      <c r="E408" s="4">
        <v>4</v>
      </c>
      <c r="F408" s="4" t="s">
        <v>45</v>
      </c>
      <c r="G408" s="4" t="s">
        <v>48</v>
      </c>
      <c r="H408" s="4" t="s">
        <v>50</v>
      </c>
      <c r="I408" s="4" t="s">
        <v>38</v>
      </c>
      <c r="J408" s="7">
        <v>629694.17062500003</v>
      </c>
    </row>
    <row r="409" spans="1:10" ht="14.25" customHeight="1" x14ac:dyDescent="0.3">
      <c r="A409" s="4" t="s">
        <v>32</v>
      </c>
      <c r="B409" s="4" t="s">
        <v>44</v>
      </c>
      <c r="C409" s="4" t="s">
        <v>43</v>
      </c>
      <c r="D409" s="5">
        <v>41760</v>
      </c>
      <c r="E409" s="4">
        <v>5</v>
      </c>
      <c r="F409" s="4" t="s">
        <v>45</v>
      </c>
      <c r="G409" s="4" t="s">
        <v>48</v>
      </c>
      <c r="H409" s="4" t="s">
        <v>50</v>
      </c>
      <c r="I409" s="4" t="s">
        <v>38</v>
      </c>
      <c r="J409" s="7">
        <v>813120.22593749978</v>
      </c>
    </row>
    <row r="410" spans="1:10" ht="14.25" customHeight="1" x14ac:dyDescent="0.3">
      <c r="A410" s="4" t="s">
        <v>32</v>
      </c>
      <c r="B410" s="4" t="s">
        <v>44</v>
      </c>
      <c r="C410" s="4" t="s">
        <v>43</v>
      </c>
      <c r="D410" s="5">
        <v>41791</v>
      </c>
      <c r="E410" s="4">
        <v>6</v>
      </c>
      <c r="F410" s="4" t="s">
        <v>45</v>
      </c>
      <c r="G410" s="4" t="s">
        <v>48</v>
      </c>
      <c r="H410" s="4" t="s">
        <v>50</v>
      </c>
      <c r="I410" s="4" t="s">
        <v>38</v>
      </c>
      <c r="J410" s="7">
        <v>1160616.2173125001</v>
      </c>
    </row>
    <row r="411" spans="1:10" ht="14.25" customHeight="1" x14ac:dyDescent="0.3">
      <c r="A411" s="4" t="s">
        <v>32</v>
      </c>
      <c r="B411" s="4" t="s">
        <v>44</v>
      </c>
      <c r="C411" s="4" t="s">
        <v>43</v>
      </c>
      <c r="D411" s="5">
        <v>41456</v>
      </c>
      <c r="E411" s="4">
        <v>7</v>
      </c>
      <c r="F411" s="4" t="s">
        <v>45</v>
      </c>
      <c r="G411" s="4" t="s">
        <v>51</v>
      </c>
      <c r="H411" s="4" t="s">
        <v>52</v>
      </c>
      <c r="I411" s="4" t="s">
        <v>38</v>
      </c>
      <c r="J411" s="7">
        <v>716589.40510871995</v>
      </c>
    </row>
    <row r="412" spans="1:10" ht="14.25" customHeight="1" x14ac:dyDescent="0.3">
      <c r="A412" s="4" t="s">
        <v>32</v>
      </c>
      <c r="B412" s="4" t="s">
        <v>44</v>
      </c>
      <c r="C412" s="4" t="s">
        <v>43</v>
      </c>
      <c r="D412" s="5">
        <v>41487</v>
      </c>
      <c r="E412" s="4">
        <v>8</v>
      </c>
      <c r="F412" s="4" t="s">
        <v>45</v>
      </c>
      <c r="G412" s="4" t="s">
        <v>51</v>
      </c>
      <c r="H412" s="4" t="s">
        <v>52</v>
      </c>
      <c r="I412" s="4" t="s">
        <v>38</v>
      </c>
      <c r="J412" s="7">
        <v>570887.05104287993</v>
      </c>
    </row>
    <row r="413" spans="1:10" ht="14.25" customHeight="1" x14ac:dyDescent="0.3">
      <c r="A413" s="4" t="s">
        <v>32</v>
      </c>
      <c r="B413" s="4" t="s">
        <v>44</v>
      </c>
      <c r="C413" s="4" t="s">
        <v>43</v>
      </c>
      <c r="D413" s="5">
        <v>41518</v>
      </c>
      <c r="E413" s="4">
        <v>9</v>
      </c>
      <c r="F413" s="4" t="s">
        <v>45</v>
      </c>
      <c r="G413" s="4" t="s">
        <v>51</v>
      </c>
      <c r="H413" s="4" t="s">
        <v>52</v>
      </c>
      <c r="I413" s="4" t="s">
        <v>38</v>
      </c>
      <c r="J413" s="7">
        <v>771704.02953071985</v>
      </c>
    </row>
    <row r="414" spans="1:10" ht="14.25" customHeight="1" x14ac:dyDescent="0.3">
      <c r="A414" s="4" t="s">
        <v>32</v>
      </c>
      <c r="B414" s="4" t="s">
        <v>44</v>
      </c>
      <c r="C414" s="4" t="s">
        <v>43</v>
      </c>
      <c r="D414" s="5">
        <v>41548</v>
      </c>
      <c r="E414" s="4">
        <v>10</v>
      </c>
      <c r="F414" s="4" t="s">
        <v>45</v>
      </c>
      <c r="G414" s="4" t="s">
        <v>51</v>
      </c>
      <c r="H414" s="4" t="s">
        <v>52</v>
      </c>
      <c r="I414" s="4" t="s">
        <v>38</v>
      </c>
      <c r="J414" s="7">
        <v>649114.99505423987</v>
      </c>
    </row>
    <row r="415" spans="1:10" ht="14.25" customHeight="1" x14ac:dyDescent="0.3">
      <c r="A415" s="4" t="s">
        <v>32</v>
      </c>
      <c r="B415" s="4" t="s">
        <v>44</v>
      </c>
      <c r="C415" s="4" t="s">
        <v>43</v>
      </c>
      <c r="D415" s="5">
        <v>41579</v>
      </c>
      <c r="E415" s="4">
        <v>11</v>
      </c>
      <c r="F415" s="4" t="s">
        <v>45</v>
      </c>
      <c r="G415" s="4" t="s">
        <v>51</v>
      </c>
      <c r="H415" s="4" t="s">
        <v>52</v>
      </c>
      <c r="I415" s="4" t="s">
        <v>38</v>
      </c>
      <c r="J415" s="7">
        <v>551990.42113644001</v>
      </c>
    </row>
    <row r="416" spans="1:10" ht="14.25" customHeight="1" x14ac:dyDescent="0.3">
      <c r="A416" s="4" t="s">
        <v>32</v>
      </c>
      <c r="B416" s="4" t="s">
        <v>44</v>
      </c>
      <c r="C416" s="4" t="s">
        <v>43</v>
      </c>
      <c r="D416" s="5">
        <v>41609</v>
      </c>
      <c r="E416" s="4">
        <v>12</v>
      </c>
      <c r="F416" s="4" t="s">
        <v>45</v>
      </c>
      <c r="G416" s="4" t="s">
        <v>51</v>
      </c>
      <c r="H416" s="4" t="s">
        <v>52</v>
      </c>
      <c r="I416" s="4" t="s">
        <v>38</v>
      </c>
      <c r="J416" s="7">
        <v>620132.77052999998</v>
      </c>
    </row>
    <row r="417" spans="1:10" ht="14.25" customHeight="1" x14ac:dyDescent="0.3">
      <c r="A417" s="4" t="s">
        <v>32</v>
      </c>
      <c r="B417" s="4" t="s">
        <v>44</v>
      </c>
      <c r="C417" s="4" t="s">
        <v>43</v>
      </c>
      <c r="D417" s="5">
        <v>41640</v>
      </c>
      <c r="E417" s="4">
        <v>1</v>
      </c>
      <c r="F417" s="4" t="s">
        <v>45</v>
      </c>
      <c r="G417" s="4" t="s">
        <v>51</v>
      </c>
      <c r="H417" s="4" t="s">
        <v>52</v>
      </c>
      <c r="I417" s="4" t="s">
        <v>38</v>
      </c>
      <c r="J417" s="7">
        <v>827610.39387000003</v>
      </c>
    </row>
    <row r="418" spans="1:10" ht="14.25" customHeight="1" x14ac:dyDescent="0.3">
      <c r="A418" s="4" t="s">
        <v>32</v>
      </c>
      <c r="B418" s="4" t="s">
        <v>44</v>
      </c>
      <c r="C418" s="4" t="s">
        <v>43</v>
      </c>
      <c r="D418" s="5">
        <v>41671</v>
      </c>
      <c r="E418" s="4">
        <v>2</v>
      </c>
      <c r="F418" s="4" t="s">
        <v>45</v>
      </c>
      <c r="G418" s="4" t="s">
        <v>51</v>
      </c>
      <c r="H418" s="4" t="s">
        <v>52</v>
      </c>
      <c r="I418" s="4" t="s">
        <v>38</v>
      </c>
      <c r="J418" s="7">
        <v>710692.53430499986</v>
      </c>
    </row>
    <row r="419" spans="1:10" ht="14.25" customHeight="1" x14ac:dyDescent="0.3">
      <c r="A419" s="4" t="s">
        <v>32</v>
      </c>
      <c r="B419" s="4" t="s">
        <v>44</v>
      </c>
      <c r="C419" s="4" t="s">
        <v>43</v>
      </c>
      <c r="D419" s="5">
        <v>41699</v>
      </c>
      <c r="E419" s="4">
        <v>3</v>
      </c>
      <c r="F419" s="4" t="s">
        <v>45</v>
      </c>
      <c r="G419" s="4" t="s">
        <v>51</v>
      </c>
      <c r="H419" s="4" t="s">
        <v>52</v>
      </c>
      <c r="I419" s="4" t="s">
        <v>38</v>
      </c>
      <c r="J419" s="7">
        <v>999165.39342749992</v>
      </c>
    </row>
    <row r="420" spans="1:10" ht="14.25" customHeight="1" x14ac:dyDescent="0.3">
      <c r="A420" s="4" t="s">
        <v>32</v>
      </c>
      <c r="B420" s="4" t="s">
        <v>44</v>
      </c>
      <c r="C420" s="4" t="s">
        <v>43</v>
      </c>
      <c r="D420" s="5">
        <v>41730</v>
      </c>
      <c r="E420" s="4">
        <v>4</v>
      </c>
      <c r="F420" s="4" t="s">
        <v>45</v>
      </c>
      <c r="G420" s="4" t="s">
        <v>51</v>
      </c>
      <c r="H420" s="4" t="s">
        <v>52</v>
      </c>
      <c r="I420" s="4" t="s">
        <v>38</v>
      </c>
      <c r="J420" s="7">
        <v>544055.76341999997</v>
      </c>
    </row>
    <row r="421" spans="1:10" ht="14.25" customHeight="1" x14ac:dyDescent="0.3">
      <c r="A421" s="4" t="s">
        <v>32</v>
      </c>
      <c r="B421" s="4" t="s">
        <v>44</v>
      </c>
      <c r="C421" s="4" t="s">
        <v>43</v>
      </c>
      <c r="D421" s="5">
        <v>41760</v>
      </c>
      <c r="E421" s="4">
        <v>5</v>
      </c>
      <c r="F421" s="4" t="s">
        <v>45</v>
      </c>
      <c r="G421" s="4" t="s">
        <v>51</v>
      </c>
      <c r="H421" s="4" t="s">
        <v>52</v>
      </c>
      <c r="I421" s="4" t="s">
        <v>38</v>
      </c>
      <c r="J421" s="7">
        <v>702535.87520999974</v>
      </c>
    </row>
    <row r="422" spans="1:10" ht="14.25" customHeight="1" x14ac:dyDescent="0.3">
      <c r="A422" s="4" t="s">
        <v>32</v>
      </c>
      <c r="B422" s="4" t="s">
        <v>44</v>
      </c>
      <c r="C422" s="4" t="s">
        <v>43</v>
      </c>
      <c r="D422" s="5">
        <v>41791</v>
      </c>
      <c r="E422" s="4">
        <v>6</v>
      </c>
      <c r="F422" s="4" t="s">
        <v>45</v>
      </c>
      <c r="G422" s="4" t="s">
        <v>51</v>
      </c>
      <c r="H422" s="4" t="s">
        <v>52</v>
      </c>
      <c r="I422" s="4" t="s">
        <v>38</v>
      </c>
      <c r="J422" s="7">
        <v>1002772.411758</v>
      </c>
    </row>
    <row r="423" spans="1:10" ht="14.25" customHeight="1" x14ac:dyDescent="0.3">
      <c r="A423" s="4" t="s">
        <v>32</v>
      </c>
      <c r="B423" s="4" t="s">
        <v>44</v>
      </c>
      <c r="C423" s="4" t="s">
        <v>43</v>
      </c>
      <c r="D423" s="5">
        <v>41456</v>
      </c>
      <c r="E423" s="4">
        <v>7</v>
      </c>
      <c r="F423" s="4" t="s">
        <v>45</v>
      </c>
      <c r="G423" s="4" t="s">
        <v>51</v>
      </c>
      <c r="H423" s="4" t="s">
        <v>53</v>
      </c>
      <c r="I423" s="4" t="s">
        <v>38</v>
      </c>
      <c r="J423" s="7">
        <v>251329.05622500001</v>
      </c>
    </row>
    <row r="424" spans="1:10" ht="14.25" customHeight="1" x14ac:dyDescent="0.3">
      <c r="A424" s="4" t="s">
        <v>32</v>
      </c>
      <c r="B424" s="4" t="s">
        <v>44</v>
      </c>
      <c r="C424" s="4" t="s">
        <v>43</v>
      </c>
      <c r="D424" s="5">
        <v>41487</v>
      </c>
      <c r="E424" s="4">
        <v>8</v>
      </c>
      <c r="F424" s="4" t="s">
        <v>45</v>
      </c>
      <c r="G424" s="4" t="s">
        <v>51</v>
      </c>
      <c r="H424" s="4" t="s">
        <v>53</v>
      </c>
      <c r="I424" s="4" t="s">
        <v>38</v>
      </c>
      <c r="J424" s="7">
        <v>200226.9399</v>
      </c>
    </row>
    <row r="425" spans="1:10" ht="14.25" customHeight="1" x14ac:dyDescent="0.3">
      <c r="A425" s="4" t="s">
        <v>32</v>
      </c>
      <c r="B425" s="4" t="s">
        <v>44</v>
      </c>
      <c r="C425" s="4" t="s">
        <v>43</v>
      </c>
      <c r="D425" s="5">
        <v>41518</v>
      </c>
      <c r="E425" s="4">
        <v>9</v>
      </c>
      <c r="F425" s="4" t="s">
        <v>45</v>
      </c>
      <c r="G425" s="4" t="s">
        <v>51</v>
      </c>
      <c r="H425" s="4" t="s">
        <v>53</v>
      </c>
      <c r="I425" s="4" t="s">
        <v>38</v>
      </c>
      <c r="J425" s="7">
        <v>270659.38184999995</v>
      </c>
    </row>
    <row r="426" spans="1:10" ht="14.25" customHeight="1" x14ac:dyDescent="0.3">
      <c r="A426" s="4" t="s">
        <v>32</v>
      </c>
      <c r="B426" s="4" t="s">
        <v>44</v>
      </c>
      <c r="C426" s="4" t="s">
        <v>43</v>
      </c>
      <c r="D426" s="5">
        <v>41548</v>
      </c>
      <c r="E426" s="4">
        <v>10</v>
      </c>
      <c r="F426" s="4" t="s">
        <v>45</v>
      </c>
      <c r="G426" s="4" t="s">
        <v>51</v>
      </c>
      <c r="H426" s="4" t="s">
        <v>53</v>
      </c>
      <c r="I426" s="4" t="s">
        <v>38</v>
      </c>
      <c r="J426" s="7">
        <v>227663.78894999996</v>
      </c>
    </row>
    <row r="427" spans="1:10" ht="14.25" customHeight="1" x14ac:dyDescent="0.3">
      <c r="A427" s="4" t="s">
        <v>32</v>
      </c>
      <c r="B427" s="4" t="s">
        <v>44</v>
      </c>
      <c r="C427" s="4" t="s">
        <v>43</v>
      </c>
      <c r="D427" s="5">
        <v>41579</v>
      </c>
      <c r="E427" s="4">
        <v>11</v>
      </c>
      <c r="F427" s="4" t="s">
        <v>45</v>
      </c>
      <c r="G427" s="4" t="s">
        <v>51</v>
      </c>
      <c r="H427" s="4" t="s">
        <v>53</v>
      </c>
      <c r="I427" s="4" t="s">
        <v>38</v>
      </c>
      <c r="J427" s="7">
        <v>193599.33401250001</v>
      </c>
    </row>
    <row r="428" spans="1:10" ht="14.25" customHeight="1" x14ac:dyDescent="0.3">
      <c r="A428" s="4" t="s">
        <v>32</v>
      </c>
      <c r="B428" s="4" t="s">
        <v>44</v>
      </c>
      <c r="C428" s="4" t="s">
        <v>43</v>
      </c>
      <c r="D428" s="5">
        <v>41609</v>
      </c>
      <c r="E428" s="4">
        <v>12</v>
      </c>
      <c r="F428" s="4" t="s">
        <v>45</v>
      </c>
      <c r="G428" s="4" t="s">
        <v>51</v>
      </c>
      <c r="H428" s="4" t="s">
        <v>53</v>
      </c>
      <c r="I428" s="4" t="s">
        <v>38</v>
      </c>
      <c r="J428" s="7">
        <v>143549.25243750002</v>
      </c>
    </row>
    <row r="429" spans="1:10" ht="14.25" customHeight="1" x14ac:dyDescent="0.3">
      <c r="A429" s="4" t="s">
        <v>32</v>
      </c>
      <c r="B429" s="4" t="s">
        <v>44</v>
      </c>
      <c r="C429" s="4" t="s">
        <v>43</v>
      </c>
      <c r="D429" s="5">
        <v>41640</v>
      </c>
      <c r="E429" s="4">
        <v>1</v>
      </c>
      <c r="F429" s="4" t="s">
        <v>45</v>
      </c>
      <c r="G429" s="4" t="s">
        <v>51</v>
      </c>
      <c r="H429" s="4" t="s">
        <v>53</v>
      </c>
      <c r="I429" s="4" t="s">
        <v>38</v>
      </c>
      <c r="J429" s="7">
        <v>153261.18405000001</v>
      </c>
    </row>
    <row r="430" spans="1:10" ht="14.25" customHeight="1" x14ac:dyDescent="0.3">
      <c r="A430" s="4" t="s">
        <v>32</v>
      </c>
      <c r="B430" s="4" t="s">
        <v>44</v>
      </c>
      <c r="C430" s="4" t="s">
        <v>43</v>
      </c>
      <c r="D430" s="5">
        <v>41671</v>
      </c>
      <c r="E430" s="4">
        <v>2</v>
      </c>
      <c r="F430" s="4" t="s">
        <v>45</v>
      </c>
      <c r="G430" s="4" t="s">
        <v>51</v>
      </c>
      <c r="H430" s="4" t="s">
        <v>53</v>
      </c>
      <c r="I430" s="4" t="s">
        <v>38</v>
      </c>
      <c r="J430" s="7">
        <v>131609.72857499999</v>
      </c>
    </row>
    <row r="431" spans="1:10" ht="14.25" customHeight="1" x14ac:dyDescent="0.3">
      <c r="A431" s="4" t="s">
        <v>32</v>
      </c>
      <c r="B431" s="4" t="s">
        <v>44</v>
      </c>
      <c r="C431" s="4" t="s">
        <v>43</v>
      </c>
      <c r="D431" s="5">
        <v>41699</v>
      </c>
      <c r="E431" s="4">
        <v>3</v>
      </c>
      <c r="F431" s="4" t="s">
        <v>45</v>
      </c>
      <c r="G431" s="4" t="s">
        <v>51</v>
      </c>
      <c r="H431" s="4" t="s">
        <v>53</v>
      </c>
      <c r="I431" s="4" t="s">
        <v>38</v>
      </c>
      <c r="J431" s="7">
        <v>185030.62841250002</v>
      </c>
    </row>
    <row r="432" spans="1:10" ht="14.25" customHeight="1" x14ac:dyDescent="0.3">
      <c r="A432" s="4" t="s">
        <v>32</v>
      </c>
      <c r="B432" s="4" t="s">
        <v>44</v>
      </c>
      <c r="C432" s="4" t="s">
        <v>43</v>
      </c>
      <c r="D432" s="5">
        <v>41730</v>
      </c>
      <c r="E432" s="4">
        <v>4</v>
      </c>
      <c r="F432" s="4" t="s">
        <v>45</v>
      </c>
      <c r="G432" s="4" t="s">
        <v>51</v>
      </c>
      <c r="H432" s="4" t="s">
        <v>53</v>
      </c>
      <c r="I432" s="4" t="s">
        <v>38</v>
      </c>
      <c r="J432" s="7">
        <v>100751.0673</v>
      </c>
    </row>
    <row r="433" spans="1:10" ht="14.25" customHeight="1" x14ac:dyDescent="0.3">
      <c r="A433" s="4" t="s">
        <v>32</v>
      </c>
      <c r="B433" s="4" t="s">
        <v>44</v>
      </c>
      <c r="C433" s="4" t="s">
        <v>43</v>
      </c>
      <c r="D433" s="5">
        <v>41760</v>
      </c>
      <c r="E433" s="4">
        <v>5</v>
      </c>
      <c r="F433" s="4" t="s">
        <v>45</v>
      </c>
      <c r="G433" s="4" t="s">
        <v>51</v>
      </c>
      <c r="H433" s="4" t="s">
        <v>53</v>
      </c>
      <c r="I433" s="4" t="s">
        <v>38</v>
      </c>
      <c r="J433" s="7">
        <v>130099.23614999997</v>
      </c>
    </row>
    <row r="434" spans="1:10" ht="14.25" customHeight="1" x14ac:dyDescent="0.3">
      <c r="A434" s="4" t="s">
        <v>32</v>
      </c>
      <c r="B434" s="4" t="s">
        <v>44</v>
      </c>
      <c r="C434" s="4" t="s">
        <v>43</v>
      </c>
      <c r="D434" s="5">
        <v>41791</v>
      </c>
      <c r="E434" s="4">
        <v>6</v>
      </c>
      <c r="F434" s="4" t="s">
        <v>45</v>
      </c>
      <c r="G434" s="4" t="s">
        <v>51</v>
      </c>
      <c r="H434" s="4" t="s">
        <v>53</v>
      </c>
      <c r="I434" s="4" t="s">
        <v>38</v>
      </c>
      <c r="J434" s="7">
        <v>232123.24346250005</v>
      </c>
    </row>
    <row r="435" spans="1:10" ht="14.25" customHeight="1" x14ac:dyDescent="0.3">
      <c r="A435" s="4" t="s">
        <v>32</v>
      </c>
      <c r="B435" s="4" t="s">
        <v>44</v>
      </c>
      <c r="C435" s="4" t="s">
        <v>43</v>
      </c>
      <c r="D435" s="5">
        <v>41456</v>
      </c>
      <c r="E435" s="4">
        <v>7</v>
      </c>
      <c r="F435" s="4" t="s">
        <v>45</v>
      </c>
      <c r="G435" s="4" t="s">
        <v>51</v>
      </c>
      <c r="H435" s="4" t="s">
        <v>54</v>
      </c>
      <c r="I435" s="4" t="s">
        <v>38</v>
      </c>
      <c r="J435" s="7">
        <v>623296.05943799997</v>
      </c>
    </row>
    <row r="436" spans="1:10" ht="14.25" customHeight="1" x14ac:dyDescent="0.3">
      <c r="A436" s="4" t="s">
        <v>32</v>
      </c>
      <c r="B436" s="4" t="s">
        <v>44</v>
      </c>
      <c r="C436" s="4" t="s">
        <v>43</v>
      </c>
      <c r="D436" s="5">
        <v>41487</v>
      </c>
      <c r="E436" s="4">
        <v>8</v>
      </c>
      <c r="F436" s="4" t="s">
        <v>45</v>
      </c>
      <c r="G436" s="4" t="s">
        <v>51</v>
      </c>
      <c r="H436" s="4" t="s">
        <v>54</v>
      </c>
      <c r="I436" s="4" t="s">
        <v>38</v>
      </c>
      <c r="J436" s="7">
        <v>496562.81095199991</v>
      </c>
    </row>
    <row r="437" spans="1:10" ht="14.25" customHeight="1" x14ac:dyDescent="0.3">
      <c r="A437" s="4" t="s">
        <v>32</v>
      </c>
      <c r="B437" s="4" t="s">
        <v>44</v>
      </c>
      <c r="C437" s="4" t="s">
        <v>43</v>
      </c>
      <c r="D437" s="5">
        <v>41518</v>
      </c>
      <c r="E437" s="4">
        <v>9</v>
      </c>
      <c r="F437" s="4" t="s">
        <v>45</v>
      </c>
      <c r="G437" s="4" t="s">
        <v>51</v>
      </c>
      <c r="H437" s="4" t="s">
        <v>54</v>
      </c>
      <c r="I437" s="4" t="s">
        <v>38</v>
      </c>
      <c r="J437" s="7">
        <v>671235.2669879999</v>
      </c>
    </row>
    <row r="438" spans="1:10" ht="14.25" customHeight="1" x14ac:dyDescent="0.3">
      <c r="A438" s="4" t="s">
        <v>32</v>
      </c>
      <c r="B438" s="4" t="s">
        <v>44</v>
      </c>
      <c r="C438" s="4" t="s">
        <v>43</v>
      </c>
      <c r="D438" s="5">
        <v>41548</v>
      </c>
      <c r="E438" s="4">
        <v>10</v>
      </c>
      <c r="F438" s="4" t="s">
        <v>45</v>
      </c>
      <c r="G438" s="4" t="s">
        <v>51</v>
      </c>
      <c r="H438" s="4" t="s">
        <v>54</v>
      </c>
      <c r="I438" s="4" t="s">
        <v>38</v>
      </c>
      <c r="J438" s="7">
        <v>564606.19659599988</v>
      </c>
    </row>
    <row r="439" spans="1:10" ht="14.25" customHeight="1" x14ac:dyDescent="0.3">
      <c r="A439" s="4" t="s">
        <v>32</v>
      </c>
      <c r="B439" s="4" t="s">
        <v>44</v>
      </c>
      <c r="C439" s="4" t="s">
        <v>43</v>
      </c>
      <c r="D439" s="5">
        <v>41579</v>
      </c>
      <c r="E439" s="4">
        <v>11</v>
      </c>
      <c r="F439" s="4" t="s">
        <v>45</v>
      </c>
      <c r="G439" s="4" t="s">
        <v>51</v>
      </c>
      <c r="H439" s="4" t="s">
        <v>54</v>
      </c>
      <c r="I439" s="4" t="s">
        <v>38</v>
      </c>
      <c r="J439" s="7">
        <v>480126.34835100005</v>
      </c>
    </row>
    <row r="440" spans="1:10" ht="14.25" customHeight="1" x14ac:dyDescent="0.3">
      <c r="A440" s="4" t="s">
        <v>32</v>
      </c>
      <c r="B440" s="4" t="s">
        <v>44</v>
      </c>
      <c r="C440" s="4" t="s">
        <v>43</v>
      </c>
      <c r="D440" s="5">
        <v>41609</v>
      </c>
      <c r="E440" s="4">
        <v>12</v>
      </c>
      <c r="F440" s="4" t="s">
        <v>45</v>
      </c>
      <c r="G440" s="4" t="s">
        <v>51</v>
      </c>
      <c r="H440" s="4" t="s">
        <v>54</v>
      </c>
      <c r="I440" s="4" t="s">
        <v>38</v>
      </c>
      <c r="J440" s="7">
        <v>356002.146045</v>
      </c>
    </row>
    <row r="441" spans="1:10" ht="14.25" customHeight="1" x14ac:dyDescent="0.3">
      <c r="A441" s="4" t="s">
        <v>32</v>
      </c>
      <c r="B441" s="4" t="s">
        <v>44</v>
      </c>
      <c r="C441" s="4" t="s">
        <v>43</v>
      </c>
      <c r="D441" s="5">
        <v>41640</v>
      </c>
      <c r="E441" s="4">
        <v>1</v>
      </c>
      <c r="F441" s="4" t="s">
        <v>45</v>
      </c>
      <c r="G441" s="4" t="s">
        <v>51</v>
      </c>
      <c r="H441" s="4" t="s">
        <v>54</v>
      </c>
      <c r="I441" s="4" t="s">
        <v>38</v>
      </c>
      <c r="J441" s="7">
        <v>380087.73644399998</v>
      </c>
    </row>
    <row r="442" spans="1:10" ht="14.25" customHeight="1" x14ac:dyDescent="0.3">
      <c r="A442" s="4" t="s">
        <v>32</v>
      </c>
      <c r="B442" s="4" t="s">
        <v>44</v>
      </c>
      <c r="C442" s="4" t="s">
        <v>43</v>
      </c>
      <c r="D442" s="5">
        <v>41671</v>
      </c>
      <c r="E442" s="4">
        <v>2</v>
      </c>
      <c r="F442" s="4" t="s">
        <v>45</v>
      </c>
      <c r="G442" s="4" t="s">
        <v>51</v>
      </c>
      <c r="H442" s="4" t="s">
        <v>54</v>
      </c>
      <c r="I442" s="4" t="s">
        <v>38</v>
      </c>
      <c r="J442" s="7">
        <v>326392.12686599995</v>
      </c>
    </row>
    <row r="443" spans="1:10" ht="14.25" customHeight="1" x14ac:dyDescent="0.3">
      <c r="A443" s="4" t="s">
        <v>32</v>
      </c>
      <c r="B443" s="4" t="s">
        <v>44</v>
      </c>
      <c r="C443" s="4" t="s">
        <v>43</v>
      </c>
      <c r="D443" s="5">
        <v>41699</v>
      </c>
      <c r="E443" s="4">
        <v>3</v>
      </c>
      <c r="F443" s="4" t="s">
        <v>45</v>
      </c>
      <c r="G443" s="4" t="s">
        <v>51</v>
      </c>
      <c r="H443" s="4" t="s">
        <v>54</v>
      </c>
      <c r="I443" s="4" t="s">
        <v>38</v>
      </c>
      <c r="J443" s="7">
        <v>458875.95846300002</v>
      </c>
    </row>
    <row r="444" spans="1:10" ht="14.25" customHeight="1" x14ac:dyDescent="0.3">
      <c r="A444" s="4" t="s">
        <v>32</v>
      </c>
      <c r="B444" s="4" t="s">
        <v>44</v>
      </c>
      <c r="C444" s="4" t="s">
        <v>43</v>
      </c>
      <c r="D444" s="5">
        <v>41730</v>
      </c>
      <c r="E444" s="4">
        <v>4</v>
      </c>
      <c r="F444" s="4" t="s">
        <v>45</v>
      </c>
      <c r="G444" s="4" t="s">
        <v>51</v>
      </c>
      <c r="H444" s="4" t="s">
        <v>54</v>
      </c>
      <c r="I444" s="4" t="s">
        <v>38</v>
      </c>
      <c r="J444" s="7">
        <v>249862.64690399999</v>
      </c>
    </row>
    <row r="445" spans="1:10" ht="14.25" customHeight="1" x14ac:dyDescent="0.3">
      <c r="A445" s="4" t="s">
        <v>32</v>
      </c>
      <c r="B445" s="4" t="s">
        <v>44</v>
      </c>
      <c r="C445" s="4" t="s">
        <v>43</v>
      </c>
      <c r="D445" s="5">
        <v>41760</v>
      </c>
      <c r="E445" s="4">
        <v>5</v>
      </c>
      <c r="F445" s="4" t="s">
        <v>45</v>
      </c>
      <c r="G445" s="4" t="s">
        <v>51</v>
      </c>
      <c r="H445" s="4" t="s">
        <v>54</v>
      </c>
      <c r="I445" s="4" t="s">
        <v>38</v>
      </c>
      <c r="J445" s="7">
        <v>322646.10565199988</v>
      </c>
    </row>
    <row r="446" spans="1:10" ht="14.25" customHeight="1" x14ac:dyDescent="0.3">
      <c r="A446" s="4" t="s">
        <v>32</v>
      </c>
      <c r="B446" s="4" t="s">
        <v>44</v>
      </c>
      <c r="C446" s="4" t="s">
        <v>43</v>
      </c>
      <c r="D446" s="5">
        <v>41791</v>
      </c>
      <c r="E446" s="4">
        <v>6</v>
      </c>
      <c r="F446" s="4" t="s">
        <v>45</v>
      </c>
      <c r="G446" s="4" t="s">
        <v>51</v>
      </c>
      <c r="H446" s="4" t="s">
        <v>54</v>
      </c>
      <c r="I446" s="4" t="s">
        <v>38</v>
      </c>
      <c r="J446" s="7">
        <v>575665.6437870001</v>
      </c>
    </row>
    <row r="447" spans="1:10" ht="14.25" customHeight="1" x14ac:dyDescent="0.3">
      <c r="A447" s="4" t="s">
        <v>32</v>
      </c>
      <c r="B447" s="4" t="s">
        <v>44</v>
      </c>
      <c r="C447" s="4" t="s">
        <v>43</v>
      </c>
      <c r="D447" s="5">
        <v>41456</v>
      </c>
      <c r="E447" s="4">
        <v>7</v>
      </c>
      <c r="F447" s="4" t="s">
        <v>45</v>
      </c>
      <c r="G447" s="4" t="s">
        <v>51</v>
      </c>
      <c r="H447" s="4" t="s">
        <v>55</v>
      </c>
      <c r="I447" s="4" t="s">
        <v>38</v>
      </c>
      <c r="J447" s="7">
        <v>211116.407229</v>
      </c>
    </row>
    <row r="448" spans="1:10" ht="14.25" customHeight="1" x14ac:dyDescent="0.3">
      <c r="A448" s="4" t="s">
        <v>32</v>
      </c>
      <c r="B448" s="4" t="s">
        <v>44</v>
      </c>
      <c r="C448" s="4" t="s">
        <v>43</v>
      </c>
      <c r="D448" s="5">
        <v>41487</v>
      </c>
      <c r="E448" s="4">
        <v>8</v>
      </c>
      <c r="F448" s="4" t="s">
        <v>45</v>
      </c>
      <c r="G448" s="4" t="s">
        <v>51</v>
      </c>
      <c r="H448" s="4" t="s">
        <v>55</v>
      </c>
      <c r="I448" s="4" t="s">
        <v>38</v>
      </c>
      <c r="J448" s="7">
        <v>168190.62951599999</v>
      </c>
    </row>
    <row r="449" spans="1:10" ht="14.25" customHeight="1" x14ac:dyDescent="0.3">
      <c r="A449" s="4" t="s">
        <v>32</v>
      </c>
      <c r="B449" s="4" t="s">
        <v>44</v>
      </c>
      <c r="C449" s="4" t="s">
        <v>43</v>
      </c>
      <c r="D449" s="5">
        <v>41518</v>
      </c>
      <c r="E449" s="4">
        <v>9</v>
      </c>
      <c r="F449" s="4" t="s">
        <v>45</v>
      </c>
      <c r="G449" s="4" t="s">
        <v>51</v>
      </c>
      <c r="H449" s="4" t="s">
        <v>55</v>
      </c>
      <c r="I449" s="4" t="s">
        <v>38</v>
      </c>
      <c r="J449" s="7">
        <v>227353.88075399998</v>
      </c>
    </row>
    <row r="450" spans="1:10" ht="14.25" customHeight="1" x14ac:dyDescent="0.3">
      <c r="A450" s="4" t="s">
        <v>32</v>
      </c>
      <c r="B450" s="4" t="s">
        <v>44</v>
      </c>
      <c r="C450" s="4" t="s">
        <v>43</v>
      </c>
      <c r="D450" s="5">
        <v>41548</v>
      </c>
      <c r="E450" s="4">
        <v>10</v>
      </c>
      <c r="F450" s="4" t="s">
        <v>45</v>
      </c>
      <c r="G450" s="4" t="s">
        <v>51</v>
      </c>
      <c r="H450" s="4" t="s">
        <v>55</v>
      </c>
      <c r="I450" s="4" t="s">
        <v>38</v>
      </c>
      <c r="J450" s="7">
        <v>191237.58271799999</v>
      </c>
    </row>
    <row r="451" spans="1:10" ht="14.25" customHeight="1" x14ac:dyDescent="0.3">
      <c r="A451" s="4" t="s">
        <v>32</v>
      </c>
      <c r="B451" s="4" t="s">
        <v>44</v>
      </c>
      <c r="C451" s="4" t="s">
        <v>43</v>
      </c>
      <c r="D451" s="5">
        <v>41579</v>
      </c>
      <c r="E451" s="4">
        <v>11</v>
      </c>
      <c r="F451" s="4" t="s">
        <v>45</v>
      </c>
      <c r="G451" s="4" t="s">
        <v>51</v>
      </c>
      <c r="H451" s="4" t="s">
        <v>55</v>
      </c>
      <c r="I451" s="4" t="s">
        <v>38</v>
      </c>
      <c r="J451" s="7">
        <v>162623.44057050001</v>
      </c>
    </row>
    <row r="452" spans="1:10" ht="14.25" customHeight="1" x14ac:dyDescent="0.3">
      <c r="A452" s="4" t="s">
        <v>32</v>
      </c>
      <c r="B452" s="4" t="s">
        <v>44</v>
      </c>
      <c r="C452" s="4" t="s">
        <v>43</v>
      </c>
      <c r="D452" s="5">
        <v>41609</v>
      </c>
      <c r="E452" s="4">
        <v>12</v>
      </c>
      <c r="F452" s="4" t="s">
        <v>45</v>
      </c>
      <c r="G452" s="4" t="s">
        <v>51</v>
      </c>
      <c r="H452" s="4" t="s">
        <v>55</v>
      </c>
      <c r="I452" s="4" t="s">
        <v>38</v>
      </c>
      <c r="J452" s="7">
        <v>120581.37204750002</v>
      </c>
    </row>
    <row r="453" spans="1:10" ht="14.25" customHeight="1" x14ac:dyDescent="0.3">
      <c r="A453" s="4" t="s">
        <v>32</v>
      </c>
      <c r="B453" s="4" t="s">
        <v>44</v>
      </c>
      <c r="C453" s="4" t="s">
        <v>43</v>
      </c>
      <c r="D453" s="5">
        <v>41640</v>
      </c>
      <c r="E453" s="4">
        <v>1</v>
      </c>
      <c r="F453" s="4" t="s">
        <v>45</v>
      </c>
      <c r="G453" s="4" t="s">
        <v>51</v>
      </c>
      <c r="H453" s="4" t="s">
        <v>55</v>
      </c>
      <c r="I453" s="4" t="s">
        <v>38</v>
      </c>
      <c r="J453" s="7">
        <v>128739.394602</v>
      </c>
    </row>
    <row r="454" spans="1:10" ht="14.25" customHeight="1" x14ac:dyDescent="0.3">
      <c r="A454" s="4" t="s">
        <v>32</v>
      </c>
      <c r="B454" s="4" t="s">
        <v>44</v>
      </c>
      <c r="C454" s="4" t="s">
        <v>43</v>
      </c>
      <c r="D454" s="5">
        <v>41671</v>
      </c>
      <c r="E454" s="4">
        <v>2</v>
      </c>
      <c r="F454" s="4" t="s">
        <v>45</v>
      </c>
      <c r="G454" s="4" t="s">
        <v>51</v>
      </c>
      <c r="H454" s="4" t="s">
        <v>55</v>
      </c>
      <c r="I454" s="4" t="s">
        <v>38</v>
      </c>
      <c r="J454" s="7">
        <v>110552.17200299999</v>
      </c>
    </row>
    <row r="455" spans="1:10" ht="14.25" customHeight="1" x14ac:dyDescent="0.3">
      <c r="A455" s="4" t="s">
        <v>32</v>
      </c>
      <c r="B455" s="4" t="s">
        <v>44</v>
      </c>
      <c r="C455" s="4" t="s">
        <v>43</v>
      </c>
      <c r="D455" s="5">
        <v>41699</v>
      </c>
      <c r="E455" s="4">
        <v>3</v>
      </c>
      <c r="F455" s="4" t="s">
        <v>45</v>
      </c>
      <c r="G455" s="4" t="s">
        <v>51</v>
      </c>
      <c r="H455" s="4" t="s">
        <v>55</v>
      </c>
      <c r="I455" s="4" t="s">
        <v>38</v>
      </c>
      <c r="J455" s="7">
        <v>155425.7278665</v>
      </c>
    </row>
    <row r="456" spans="1:10" ht="14.25" customHeight="1" x14ac:dyDescent="0.3">
      <c r="A456" s="4" t="s">
        <v>32</v>
      </c>
      <c r="B456" s="4" t="s">
        <v>44</v>
      </c>
      <c r="C456" s="4" t="s">
        <v>43</v>
      </c>
      <c r="D456" s="5">
        <v>41730</v>
      </c>
      <c r="E456" s="4">
        <v>4</v>
      </c>
      <c r="F456" s="4" t="s">
        <v>45</v>
      </c>
      <c r="G456" s="4" t="s">
        <v>51</v>
      </c>
      <c r="H456" s="4" t="s">
        <v>55</v>
      </c>
      <c r="I456" s="4" t="s">
        <v>38</v>
      </c>
      <c r="J456" s="7">
        <v>84630.896531999999</v>
      </c>
    </row>
    <row r="457" spans="1:10" ht="14.25" customHeight="1" x14ac:dyDescent="0.3">
      <c r="A457" s="4" t="s">
        <v>32</v>
      </c>
      <c r="B457" s="4" t="s">
        <v>44</v>
      </c>
      <c r="C457" s="4" t="s">
        <v>43</v>
      </c>
      <c r="D457" s="5">
        <v>41760</v>
      </c>
      <c r="E457" s="4">
        <v>5</v>
      </c>
      <c r="F457" s="4" t="s">
        <v>45</v>
      </c>
      <c r="G457" s="4" t="s">
        <v>51</v>
      </c>
      <c r="H457" s="4" t="s">
        <v>55</v>
      </c>
      <c r="I457" s="4" t="s">
        <v>38</v>
      </c>
      <c r="J457" s="7">
        <v>109283.35836599997</v>
      </c>
    </row>
    <row r="458" spans="1:10" ht="14.25" customHeight="1" x14ac:dyDescent="0.3">
      <c r="A458" s="4" t="s">
        <v>32</v>
      </c>
      <c r="B458" s="4" t="s">
        <v>44</v>
      </c>
      <c r="C458" s="4" t="s">
        <v>43</v>
      </c>
      <c r="D458" s="5">
        <v>41791</v>
      </c>
      <c r="E458" s="4">
        <v>6</v>
      </c>
      <c r="F458" s="4" t="s">
        <v>45</v>
      </c>
      <c r="G458" s="4" t="s">
        <v>51</v>
      </c>
      <c r="H458" s="4" t="s">
        <v>55</v>
      </c>
      <c r="I458" s="4" t="s">
        <v>38</v>
      </c>
      <c r="J458" s="7">
        <v>194983.52450850004</v>
      </c>
    </row>
    <row r="459" spans="1:10" ht="14.25" customHeight="1" x14ac:dyDescent="0.3">
      <c r="A459" s="4" t="s">
        <v>32</v>
      </c>
      <c r="B459" s="4" t="s">
        <v>44</v>
      </c>
      <c r="C459" s="4" t="s">
        <v>43</v>
      </c>
      <c r="D459" s="5">
        <v>41456</v>
      </c>
      <c r="E459" s="4">
        <v>7</v>
      </c>
      <c r="F459" s="4" t="s">
        <v>45</v>
      </c>
      <c r="G459" s="4" t="s">
        <v>56</v>
      </c>
      <c r="H459" s="4" t="s">
        <v>57</v>
      </c>
      <c r="I459" s="4" t="s">
        <v>38</v>
      </c>
      <c r="J459" s="7">
        <v>3015948.6746999999</v>
      </c>
    </row>
    <row r="460" spans="1:10" ht="14.25" customHeight="1" x14ac:dyDescent="0.3">
      <c r="A460" s="4" t="s">
        <v>32</v>
      </c>
      <c r="B460" s="4" t="s">
        <v>44</v>
      </c>
      <c r="C460" s="4" t="s">
        <v>43</v>
      </c>
      <c r="D460" s="5">
        <v>41487</v>
      </c>
      <c r="E460" s="4">
        <v>8</v>
      </c>
      <c r="F460" s="4" t="s">
        <v>45</v>
      </c>
      <c r="G460" s="4" t="s">
        <v>56</v>
      </c>
      <c r="H460" s="4" t="s">
        <v>57</v>
      </c>
      <c r="I460" s="4" t="s">
        <v>38</v>
      </c>
      <c r="J460" s="7">
        <v>2402723.2787999995</v>
      </c>
    </row>
    <row r="461" spans="1:10" ht="14.25" customHeight="1" x14ac:dyDescent="0.3">
      <c r="A461" s="4" t="s">
        <v>32</v>
      </c>
      <c r="B461" s="4" t="s">
        <v>44</v>
      </c>
      <c r="C461" s="4" t="s">
        <v>43</v>
      </c>
      <c r="D461" s="5">
        <v>41518</v>
      </c>
      <c r="E461" s="4">
        <v>9</v>
      </c>
      <c r="F461" s="4" t="s">
        <v>45</v>
      </c>
      <c r="G461" s="4" t="s">
        <v>56</v>
      </c>
      <c r="H461" s="4" t="s">
        <v>57</v>
      </c>
      <c r="I461" s="4" t="s">
        <v>38</v>
      </c>
      <c r="J461" s="7">
        <v>3247912.5821999996</v>
      </c>
    </row>
    <row r="462" spans="1:10" ht="14.25" customHeight="1" x14ac:dyDescent="0.3">
      <c r="A462" s="4" t="s">
        <v>32</v>
      </c>
      <c r="B462" s="4" t="s">
        <v>44</v>
      </c>
      <c r="C462" s="4" t="s">
        <v>43</v>
      </c>
      <c r="D462" s="5">
        <v>41548</v>
      </c>
      <c r="E462" s="4">
        <v>10</v>
      </c>
      <c r="F462" s="4" t="s">
        <v>45</v>
      </c>
      <c r="G462" s="4" t="s">
        <v>56</v>
      </c>
      <c r="H462" s="4" t="s">
        <v>57</v>
      </c>
      <c r="I462" s="4" t="s">
        <v>38</v>
      </c>
      <c r="J462" s="7">
        <v>2731965.4673999995</v>
      </c>
    </row>
    <row r="463" spans="1:10" ht="14.25" customHeight="1" x14ac:dyDescent="0.3">
      <c r="A463" s="4" t="s">
        <v>32</v>
      </c>
      <c r="B463" s="4" t="s">
        <v>44</v>
      </c>
      <c r="C463" s="4" t="s">
        <v>43</v>
      </c>
      <c r="D463" s="5">
        <v>41579</v>
      </c>
      <c r="E463" s="4">
        <v>11</v>
      </c>
      <c r="F463" s="4" t="s">
        <v>45</v>
      </c>
      <c r="G463" s="4" t="s">
        <v>56</v>
      </c>
      <c r="H463" s="4" t="s">
        <v>57</v>
      </c>
      <c r="I463" s="4" t="s">
        <v>38</v>
      </c>
      <c r="J463" s="7">
        <v>2323192.0081500001</v>
      </c>
    </row>
    <row r="464" spans="1:10" ht="14.25" customHeight="1" x14ac:dyDescent="0.3">
      <c r="A464" s="4" t="s">
        <v>32</v>
      </c>
      <c r="B464" s="4" t="s">
        <v>44</v>
      </c>
      <c r="C464" s="4" t="s">
        <v>43</v>
      </c>
      <c r="D464" s="5">
        <v>41609</v>
      </c>
      <c r="E464" s="4">
        <v>12</v>
      </c>
      <c r="F464" s="4" t="s">
        <v>45</v>
      </c>
      <c r="G464" s="4" t="s">
        <v>56</v>
      </c>
      <c r="H464" s="4" t="s">
        <v>57</v>
      </c>
      <c r="I464" s="4" t="s">
        <v>38</v>
      </c>
      <c r="J464" s="7">
        <v>1722591.0292499999</v>
      </c>
    </row>
    <row r="465" spans="1:11" ht="14.25" customHeight="1" x14ac:dyDescent="0.3">
      <c r="A465" s="4" t="s">
        <v>32</v>
      </c>
      <c r="B465" s="4" t="s">
        <v>44</v>
      </c>
      <c r="C465" s="4" t="s">
        <v>43</v>
      </c>
      <c r="D465" s="5">
        <v>41640</v>
      </c>
      <c r="E465" s="4">
        <v>1</v>
      </c>
      <c r="F465" s="4" t="s">
        <v>45</v>
      </c>
      <c r="G465" s="4" t="s">
        <v>56</v>
      </c>
      <c r="H465" s="4" t="s">
        <v>57</v>
      </c>
      <c r="I465" s="4" t="s">
        <v>38</v>
      </c>
      <c r="J465" s="7">
        <v>1839134.2085999998</v>
      </c>
    </row>
    <row r="466" spans="1:11" ht="14.25" customHeight="1" x14ac:dyDescent="0.3">
      <c r="A466" s="4" t="s">
        <v>32</v>
      </c>
      <c r="B466" s="4" t="s">
        <v>44</v>
      </c>
      <c r="C466" s="4" t="s">
        <v>43</v>
      </c>
      <c r="D466" s="5">
        <v>41671</v>
      </c>
      <c r="E466" s="4">
        <v>2</v>
      </c>
      <c r="F466" s="4" t="s">
        <v>45</v>
      </c>
      <c r="G466" s="4" t="s">
        <v>56</v>
      </c>
      <c r="H466" s="4" t="s">
        <v>57</v>
      </c>
      <c r="I466" s="4" t="s">
        <v>38</v>
      </c>
      <c r="J466" s="7">
        <v>2579316.7429</v>
      </c>
    </row>
    <row r="467" spans="1:11" ht="14.25" customHeight="1" x14ac:dyDescent="0.3">
      <c r="A467" s="4" t="s">
        <v>32</v>
      </c>
      <c r="B467" s="4" t="s">
        <v>44</v>
      </c>
      <c r="C467" s="4" t="s">
        <v>43</v>
      </c>
      <c r="D467" s="5">
        <v>41699</v>
      </c>
      <c r="E467" s="4">
        <v>3</v>
      </c>
      <c r="F467" s="4" t="s">
        <v>45</v>
      </c>
      <c r="G467" s="4" t="s">
        <v>56</v>
      </c>
      <c r="H467" s="4" t="s">
        <v>57</v>
      </c>
      <c r="I467" s="4" t="s">
        <v>38</v>
      </c>
      <c r="J467" s="7">
        <v>2220367.5409499998</v>
      </c>
    </row>
    <row r="468" spans="1:11" ht="14.25" customHeight="1" x14ac:dyDescent="0.3">
      <c r="A468" s="4" t="s">
        <v>32</v>
      </c>
      <c r="B468" s="4" t="s">
        <v>44</v>
      </c>
      <c r="C468" s="4" t="s">
        <v>43</v>
      </c>
      <c r="D468" s="5">
        <v>41730</v>
      </c>
      <c r="E468" s="4">
        <v>4</v>
      </c>
      <c r="F468" s="4" t="s">
        <v>45</v>
      </c>
      <c r="G468" s="4" t="s">
        <v>56</v>
      </c>
      <c r="H468" s="4" t="s">
        <v>57</v>
      </c>
      <c r="I468" s="4" t="s">
        <v>38</v>
      </c>
      <c r="J468" s="7">
        <v>2209012.8075999999</v>
      </c>
    </row>
    <row r="469" spans="1:11" ht="14.25" customHeight="1" x14ac:dyDescent="0.3">
      <c r="A469" s="4" t="s">
        <v>32</v>
      </c>
      <c r="B469" s="4" t="s">
        <v>44</v>
      </c>
      <c r="C469" s="4" t="s">
        <v>43</v>
      </c>
      <c r="D469" s="5">
        <v>41760</v>
      </c>
      <c r="E469" s="4">
        <v>5</v>
      </c>
      <c r="F469" s="4" t="s">
        <v>45</v>
      </c>
      <c r="G469" s="4" t="s">
        <v>56</v>
      </c>
      <c r="H469" s="4" t="s">
        <v>57</v>
      </c>
      <c r="I469" s="4" t="s">
        <v>38</v>
      </c>
      <c r="J469" s="7">
        <v>2561190.8338000001</v>
      </c>
    </row>
    <row r="470" spans="1:11" ht="14.25" customHeight="1" x14ac:dyDescent="0.3">
      <c r="A470" s="4" t="s">
        <v>32</v>
      </c>
      <c r="B470" s="4" t="s">
        <v>44</v>
      </c>
      <c r="C470" s="4" t="s">
        <v>43</v>
      </c>
      <c r="D470" s="5">
        <v>41791</v>
      </c>
      <c r="E470" s="4">
        <v>6</v>
      </c>
      <c r="F470" s="4" t="s">
        <v>45</v>
      </c>
      <c r="G470" s="4" t="s">
        <v>56</v>
      </c>
      <c r="H470" s="4" t="s">
        <v>57</v>
      </c>
      <c r="I470" s="4" t="s">
        <v>38</v>
      </c>
      <c r="J470" s="7">
        <v>2785478.9215500001</v>
      </c>
    </row>
    <row r="471" spans="1:11" ht="14.25" customHeight="1" x14ac:dyDescent="0.3">
      <c r="A471" s="4" t="s">
        <v>58</v>
      </c>
      <c r="B471" s="4" t="s">
        <v>33</v>
      </c>
      <c r="C471" s="4" t="s">
        <v>34</v>
      </c>
      <c r="D471" s="5">
        <v>41456</v>
      </c>
      <c r="E471" s="6">
        <f t="shared" ref="E471:E725" si="2">MONTH(D471)</f>
        <v>7</v>
      </c>
      <c r="F471" s="6" t="s">
        <v>35</v>
      </c>
      <c r="G471" s="4" t="s">
        <v>36</v>
      </c>
      <c r="H471" s="4" t="s">
        <v>37</v>
      </c>
      <c r="I471" s="4" t="s">
        <v>38</v>
      </c>
      <c r="J471" s="7">
        <v>1393573.1617478998</v>
      </c>
      <c r="K471" s="9"/>
    </row>
    <row r="472" spans="1:11" ht="14.25" customHeight="1" x14ac:dyDescent="0.3">
      <c r="A472" s="4" t="s">
        <v>58</v>
      </c>
      <c r="B472" s="4" t="s">
        <v>33</v>
      </c>
      <c r="C472" s="4" t="s">
        <v>34</v>
      </c>
      <c r="D472" s="5">
        <v>41487</v>
      </c>
      <c r="E472" s="6">
        <f t="shared" si="2"/>
        <v>8</v>
      </c>
      <c r="F472" s="6" t="s">
        <v>35</v>
      </c>
      <c r="G472" s="4" t="s">
        <v>36</v>
      </c>
      <c r="H472" s="4" t="s">
        <v>37</v>
      </c>
      <c r="I472" s="4" t="s">
        <v>38</v>
      </c>
      <c r="J472" s="7">
        <v>1485861.087351725</v>
      </c>
      <c r="K472" s="9"/>
    </row>
    <row r="473" spans="1:11" ht="14.25" customHeight="1" x14ac:dyDescent="0.3">
      <c r="A473" s="4" t="s">
        <v>58</v>
      </c>
      <c r="B473" s="4" t="s">
        <v>33</v>
      </c>
      <c r="C473" s="4" t="s">
        <v>34</v>
      </c>
      <c r="D473" s="5">
        <v>41518</v>
      </c>
      <c r="E473" s="6">
        <f t="shared" si="2"/>
        <v>9</v>
      </c>
      <c r="F473" s="6" t="s">
        <v>35</v>
      </c>
      <c r="G473" s="4" t="s">
        <v>36</v>
      </c>
      <c r="H473" s="4" t="s">
        <v>37</v>
      </c>
      <c r="I473" s="4" t="s">
        <v>38</v>
      </c>
      <c r="J473" s="7">
        <v>1365590.417499</v>
      </c>
      <c r="K473" s="9"/>
    </row>
    <row r="474" spans="1:11" ht="14.25" customHeight="1" x14ac:dyDescent="0.3">
      <c r="A474" s="4" t="s">
        <v>58</v>
      </c>
      <c r="B474" s="4" t="s">
        <v>33</v>
      </c>
      <c r="C474" s="4" t="s">
        <v>34</v>
      </c>
      <c r="D474" s="5">
        <v>41548</v>
      </c>
      <c r="E474" s="6">
        <f t="shared" si="2"/>
        <v>10</v>
      </c>
      <c r="F474" s="6" t="s">
        <v>35</v>
      </c>
      <c r="G474" s="4" t="s">
        <v>36</v>
      </c>
      <c r="H474" s="4" t="s">
        <v>37</v>
      </c>
      <c r="I474" s="4" t="s">
        <v>38</v>
      </c>
      <c r="J474" s="7">
        <v>1190958.0396727999</v>
      </c>
      <c r="K474" s="9"/>
    </row>
    <row r="475" spans="1:11" ht="14.25" customHeight="1" x14ac:dyDescent="0.3">
      <c r="A475" s="4" t="s">
        <v>58</v>
      </c>
      <c r="B475" s="4" t="s">
        <v>33</v>
      </c>
      <c r="C475" s="4" t="s">
        <v>34</v>
      </c>
      <c r="D475" s="5">
        <v>41579</v>
      </c>
      <c r="E475" s="6">
        <f t="shared" si="2"/>
        <v>11</v>
      </c>
      <c r="F475" s="6" t="s">
        <v>35</v>
      </c>
      <c r="G475" s="4" t="s">
        <v>36</v>
      </c>
      <c r="H475" s="4" t="s">
        <v>37</v>
      </c>
      <c r="I475" s="4" t="s">
        <v>38</v>
      </c>
      <c r="J475" s="7">
        <v>1446085.9455937999</v>
      </c>
      <c r="K475" s="9"/>
    </row>
    <row r="476" spans="1:11" ht="14.25" customHeight="1" x14ac:dyDescent="0.3">
      <c r="A476" s="4" t="s">
        <v>58</v>
      </c>
      <c r="B476" s="4" t="s">
        <v>33</v>
      </c>
      <c r="C476" s="4" t="s">
        <v>34</v>
      </c>
      <c r="D476" s="5">
        <v>41609</v>
      </c>
      <c r="E476" s="6">
        <f t="shared" si="2"/>
        <v>12</v>
      </c>
      <c r="F476" s="6" t="s">
        <v>35</v>
      </c>
      <c r="G476" s="4" t="s">
        <v>36</v>
      </c>
      <c r="H476" s="4" t="s">
        <v>37</v>
      </c>
      <c r="I476" s="4" t="s">
        <v>38</v>
      </c>
      <c r="J476" s="7">
        <v>1339684.6011239251</v>
      </c>
      <c r="K476" s="9"/>
    </row>
    <row r="477" spans="1:11" ht="14.25" customHeight="1" x14ac:dyDescent="0.3">
      <c r="A477" s="4" t="s">
        <v>58</v>
      </c>
      <c r="B477" s="4" t="s">
        <v>33</v>
      </c>
      <c r="C477" s="4" t="s">
        <v>34</v>
      </c>
      <c r="D477" s="5">
        <v>41640</v>
      </c>
      <c r="E477" s="6">
        <f t="shared" si="2"/>
        <v>1</v>
      </c>
      <c r="F477" s="6" t="s">
        <v>35</v>
      </c>
      <c r="G477" s="4" t="s">
        <v>36</v>
      </c>
      <c r="H477" s="4" t="s">
        <v>37</v>
      </c>
      <c r="I477" s="4" t="s">
        <v>38</v>
      </c>
      <c r="J477" s="7">
        <v>1936684.0881708246</v>
      </c>
      <c r="K477" s="9"/>
    </row>
    <row r="478" spans="1:11" ht="14.25" customHeight="1" x14ac:dyDescent="0.3">
      <c r="A478" s="4" t="s">
        <v>58</v>
      </c>
      <c r="B478" s="4" t="s">
        <v>33</v>
      </c>
      <c r="C478" s="4" t="s">
        <v>34</v>
      </c>
      <c r="D478" s="5">
        <v>41671</v>
      </c>
      <c r="E478" s="6">
        <f t="shared" si="2"/>
        <v>2</v>
      </c>
      <c r="F478" s="6" t="s">
        <v>35</v>
      </c>
      <c r="G478" s="4" t="s">
        <v>36</v>
      </c>
      <c r="H478" s="4" t="s">
        <v>37</v>
      </c>
      <c r="I478" s="4" t="s">
        <v>38</v>
      </c>
      <c r="J478" s="7">
        <v>1649599.6146714</v>
      </c>
      <c r="K478" s="9"/>
    </row>
    <row r="479" spans="1:11" ht="14.25" customHeight="1" x14ac:dyDescent="0.3">
      <c r="A479" s="4" t="s">
        <v>58</v>
      </c>
      <c r="B479" s="4" t="s">
        <v>33</v>
      </c>
      <c r="C479" s="4" t="s">
        <v>34</v>
      </c>
      <c r="D479" s="5">
        <v>41699</v>
      </c>
      <c r="E479" s="6">
        <f t="shared" si="2"/>
        <v>3</v>
      </c>
      <c r="F479" s="6" t="s">
        <v>35</v>
      </c>
      <c r="G479" s="4" t="s">
        <v>36</v>
      </c>
      <c r="H479" s="4" t="s">
        <v>37</v>
      </c>
      <c r="I479" s="4" t="s">
        <v>38</v>
      </c>
      <c r="J479" s="7">
        <v>1849481.8077553997</v>
      </c>
      <c r="K479" s="9"/>
    </row>
    <row r="480" spans="1:11" ht="14.25" customHeight="1" x14ac:dyDescent="0.3">
      <c r="A480" s="4" t="s">
        <v>58</v>
      </c>
      <c r="B480" s="4" t="s">
        <v>33</v>
      </c>
      <c r="C480" s="4" t="s">
        <v>34</v>
      </c>
      <c r="D480" s="5">
        <v>41730</v>
      </c>
      <c r="E480" s="6">
        <f t="shared" si="2"/>
        <v>4</v>
      </c>
      <c r="F480" s="6" t="s">
        <v>35</v>
      </c>
      <c r="G480" s="4" t="s">
        <v>36</v>
      </c>
      <c r="H480" s="4" t="s">
        <v>37</v>
      </c>
      <c r="I480" s="4" t="s">
        <v>38</v>
      </c>
      <c r="J480" s="7">
        <v>1283332.6260195</v>
      </c>
      <c r="K480" s="9"/>
    </row>
    <row r="481" spans="1:11" ht="14.25" customHeight="1" x14ac:dyDescent="0.3">
      <c r="A481" s="4" t="s">
        <v>58</v>
      </c>
      <c r="B481" s="4" t="s">
        <v>33</v>
      </c>
      <c r="C481" s="4" t="s">
        <v>34</v>
      </c>
      <c r="D481" s="5">
        <v>41760</v>
      </c>
      <c r="E481" s="6">
        <f t="shared" si="2"/>
        <v>5</v>
      </c>
      <c r="F481" s="6" t="s">
        <v>35</v>
      </c>
      <c r="G481" s="4" t="s">
        <v>36</v>
      </c>
      <c r="H481" s="4" t="s">
        <v>37</v>
      </c>
      <c r="I481" s="4" t="s">
        <v>38</v>
      </c>
      <c r="J481" s="7">
        <v>1392102.2684495498</v>
      </c>
      <c r="K481" s="9"/>
    </row>
    <row r="482" spans="1:11" ht="14.25" customHeight="1" x14ac:dyDescent="0.3">
      <c r="A482" s="4" t="s">
        <v>58</v>
      </c>
      <c r="B482" s="4" t="s">
        <v>33</v>
      </c>
      <c r="C482" s="4" t="s">
        <v>34</v>
      </c>
      <c r="D482" s="5">
        <v>41791</v>
      </c>
      <c r="E482" s="6">
        <f t="shared" si="2"/>
        <v>6</v>
      </c>
      <c r="F482" s="6" t="s">
        <v>35</v>
      </c>
      <c r="G482" s="4" t="s">
        <v>36</v>
      </c>
      <c r="H482" s="4" t="s">
        <v>37</v>
      </c>
      <c r="I482" s="4" t="s">
        <v>38</v>
      </c>
      <c r="J482" s="7">
        <v>1411857.9438288501</v>
      </c>
      <c r="K482" s="9"/>
    </row>
    <row r="483" spans="1:11" ht="14.25" customHeight="1" x14ac:dyDescent="0.3">
      <c r="A483" s="4" t="s">
        <v>58</v>
      </c>
      <c r="B483" s="4" t="s">
        <v>33</v>
      </c>
      <c r="C483" s="4" t="s">
        <v>34</v>
      </c>
      <c r="D483" s="5">
        <v>41456</v>
      </c>
      <c r="E483" s="6">
        <f t="shared" si="2"/>
        <v>7</v>
      </c>
      <c r="F483" s="6" t="s">
        <v>35</v>
      </c>
      <c r="G483" s="4" t="s">
        <v>36</v>
      </c>
      <c r="H483" s="4" t="s">
        <v>39</v>
      </c>
      <c r="I483" s="4" t="s">
        <v>38</v>
      </c>
      <c r="J483" s="7">
        <v>1625486.6059647598</v>
      </c>
      <c r="K483" s="9"/>
    </row>
    <row r="484" spans="1:11" ht="14.25" customHeight="1" x14ac:dyDescent="0.3">
      <c r="A484" s="4" t="s">
        <v>58</v>
      </c>
      <c r="B484" s="4" t="s">
        <v>33</v>
      </c>
      <c r="C484" s="4" t="s">
        <v>34</v>
      </c>
      <c r="D484" s="5">
        <v>41487</v>
      </c>
      <c r="E484" s="6">
        <f t="shared" si="2"/>
        <v>8</v>
      </c>
      <c r="F484" s="6" t="s">
        <v>35</v>
      </c>
      <c r="G484" s="4" t="s">
        <v>36</v>
      </c>
      <c r="H484" s="4" t="s">
        <v>39</v>
      </c>
      <c r="I484" s="4" t="s">
        <v>38</v>
      </c>
      <c r="J484" s="7">
        <v>1659895.1751643799</v>
      </c>
      <c r="K484" s="9"/>
    </row>
    <row r="485" spans="1:11" ht="14.25" customHeight="1" x14ac:dyDescent="0.3">
      <c r="A485" s="4" t="s">
        <v>58</v>
      </c>
      <c r="B485" s="4" t="s">
        <v>33</v>
      </c>
      <c r="C485" s="4" t="s">
        <v>34</v>
      </c>
      <c r="D485" s="5">
        <v>41518</v>
      </c>
      <c r="E485" s="6">
        <f t="shared" si="2"/>
        <v>9</v>
      </c>
      <c r="F485" s="6" t="s">
        <v>35</v>
      </c>
      <c r="G485" s="4" t="s">
        <v>36</v>
      </c>
      <c r="H485" s="4" t="s">
        <v>39</v>
      </c>
      <c r="I485" s="4" t="s">
        <v>38</v>
      </c>
      <c r="J485" s="7">
        <v>1444191.4899026998</v>
      </c>
      <c r="K485" s="9"/>
    </row>
    <row r="486" spans="1:11" ht="14.25" customHeight="1" x14ac:dyDescent="0.3">
      <c r="A486" s="4" t="s">
        <v>58</v>
      </c>
      <c r="B486" s="4" t="s">
        <v>33</v>
      </c>
      <c r="C486" s="4" t="s">
        <v>34</v>
      </c>
      <c r="D486" s="5">
        <v>41548</v>
      </c>
      <c r="E486" s="6">
        <f t="shared" si="2"/>
        <v>10</v>
      </c>
      <c r="F486" s="6" t="s">
        <v>35</v>
      </c>
      <c r="G486" s="4" t="s">
        <v>36</v>
      </c>
      <c r="H486" s="4" t="s">
        <v>39</v>
      </c>
      <c r="I486" s="4" t="s">
        <v>38</v>
      </c>
      <c r="J486" s="7">
        <v>1446297.1535751198</v>
      </c>
      <c r="K486" s="9"/>
    </row>
    <row r="487" spans="1:11" ht="14.25" customHeight="1" x14ac:dyDescent="0.3">
      <c r="A487" s="4" t="s">
        <v>58</v>
      </c>
      <c r="B487" s="4" t="s">
        <v>33</v>
      </c>
      <c r="C487" s="4" t="s">
        <v>34</v>
      </c>
      <c r="D487" s="5">
        <v>41579</v>
      </c>
      <c r="E487" s="6">
        <f t="shared" si="2"/>
        <v>11</v>
      </c>
      <c r="F487" s="6" t="s">
        <v>35</v>
      </c>
      <c r="G487" s="4" t="s">
        <v>36</v>
      </c>
      <c r="H487" s="4" t="s">
        <v>39</v>
      </c>
      <c r="I487" s="4" t="s">
        <v>38</v>
      </c>
      <c r="J487" s="7">
        <v>1514832.0416583198</v>
      </c>
      <c r="K487" s="9"/>
    </row>
    <row r="488" spans="1:11" ht="14.25" customHeight="1" x14ac:dyDescent="0.3">
      <c r="A488" s="4" t="s">
        <v>58</v>
      </c>
      <c r="B488" s="4" t="s">
        <v>33</v>
      </c>
      <c r="C488" s="4" t="s">
        <v>34</v>
      </c>
      <c r="D488" s="5">
        <v>41609</v>
      </c>
      <c r="E488" s="6">
        <f t="shared" si="2"/>
        <v>12</v>
      </c>
      <c r="F488" s="6" t="s">
        <v>35</v>
      </c>
      <c r="G488" s="4" t="s">
        <v>36</v>
      </c>
      <c r="H488" s="4" t="s">
        <v>39</v>
      </c>
      <c r="I488" s="4" t="s">
        <v>38</v>
      </c>
      <c r="J488" s="7">
        <v>1583222.1820707603</v>
      </c>
      <c r="K488" s="9"/>
    </row>
    <row r="489" spans="1:11" ht="14.25" customHeight="1" x14ac:dyDescent="0.3">
      <c r="A489" s="4" t="s">
        <v>58</v>
      </c>
      <c r="B489" s="4" t="s">
        <v>33</v>
      </c>
      <c r="C489" s="4" t="s">
        <v>34</v>
      </c>
      <c r="D489" s="5">
        <v>41640</v>
      </c>
      <c r="E489" s="6">
        <f t="shared" si="2"/>
        <v>1</v>
      </c>
      <c r="F489" s="6" t="s">
        <v>35</v>
      </c>
      <c r="G489" s="4" t="s">
        <v>36</v>
      </c>
      <c r="H489" s="4" t="s">
        <v>39</v>
      </c>
      <c r="I489" s="4" t="s">
        <v>38</v>
      </c>
      <c r="J489" s="7">
        <v>2185449.6683400148</v>
      </c>
      <c r="K489" s="9"/>
    </row>
    <row r="490" spans="1:11" ht="14.25" customHeight="1" x14ac:dyDescent="0.3">
      <c r="A490" s="4" t="s">
        <v>58</v>
      </c>
      <c r="B490" s="4" t="s">
        <v>33</v>
      </c>
      <c r="C490" s="4" t="s">
        <v>34</v>
      </c>
      <c r="D490" s="5">
        <v>41671</v>
      </c>
      <c r="E490" s="6">
        <f t="shared" si="2"/>
        <v>2</v>
      </c>
      <c r="F490" s="6" t="s">
        <v>35</v>
      </c>
      <c r="G490" s="4" t="s">
        <v>36</v>
      </c>
      <c r="H490" s="4" t="s">
        <v>39</v>
      </c>
      <c r="I490" s="4" t="s">
        <v>38</v>
      </c>
      <c r="J490" s="7">
        <v>1908874.1661135301</v>
      </c>
      <c r="K490" s="9"/>
    </row>
    <row r="491" spans="1:11" ht="14.25" customHeight="1" x14ac:dyDescent="0.3">
      <c r="A491" s="4" t="s">
        <v>58</v>
      </c>
      <c r="B491" s="4" t="s">
        <v>33</v>
      </c>
      <c r="C491" s="4" t="s">
        <v>34</v>
      </c>
      <c r="D491" s="5">
        <v>41699</v>
      </c>
      <c r="E491" s="6">
        <f t="shared" si="2"/>
        <v>3</v>
      </c>
      <c r="F491" s="6" t="s">
        <v>35</v>
      </c>
      <c r="G491" s="4" t="s">
        <v>36</v>
      </c>
      <c r="H491" s="4" t="s">
        <v>39</v>
      </c>
      <c r="I491" s="4" t="s">
        <v>38</v>
      </c>
      <c r="J491" s="7">
        <v>2172232.0198028446</v>
      </c>
      <c r="K491" s="9"/>
    </row>
    <row r="492" spans="1:11" ht="14.25" customHeight="1" x14ac:dyDescent="0.3">
      <c r="A492" s="4" t="s">
        <v>58</v>
      </c>
      <c r="B492" s="4" t="s">
        <v>33</v>
      </c>
      <c r="C492" s="4" t="s">
        <v>34</v>
      </c>
      <c r="D492" s="5">
        <v>41730</v>
      </c>
      <c r="E492" s="6">
        <f t="shared" si="2"/>
        <v>4</v>
      </c>
      <c r="F492" s="6" t="s">
        <v>35</v>
      </c>
      <c r="G492" s="4" t="s">
        <v>36</v>
      </c>
      <c r="H492" s="4" t="s">
        <v>39</v>
      </c>
      <c r="I492" s="4" t="s">
        <v>38</v>
      </c>
      <c r="J492" s="7">
        <v>1578698.4052564728</v>
      </c>
      <c r="K492" s="9"/>
    </row>
    <row r="493" spans="1:11" ht="14.25" customHeight="1" x14ac:dyDescent="0.3">
      <c r="A493" s="4" t="s">
        <v>58</v>
      </c>
      <c r="B493" s="4" t="s">
        <v>33</v>
      </c>
      <c r="C493" s="4" t="s">
        <v>34</v>
      </c>
      <c r="D493" s="5">
        <v>41760</v>
      </c>
      <c r="E493" s="6">
        <f t="shared" si="2"/>
        <v>5</v>
      </c>
      <c r="F493" s="6" t="s">
        <v>35</v>
      </c>
      <c r="G493" s="4" t="s">
        <v>36</v>
      </c>
      <c r="H493" s="4" t="s">
        <v>39</v>
      </c>
      <c r="I493" s="4" t="s">
        <v>38</v>
      </c>
      <c r="J493" s="7">
        <v>1427519.7588170748</v>
      </c>
      <c r="K493" s="9"/>
    </row>
    <row r="494" spans="1:11" ht="14.25" customHeight="1" x14ac:dyDescent="0.3">
      <c r="A494" s="4" t="s">
        <v>58</v>
      </c>
      <c r="B494" s="4" t="s">
        <v>33</v>
      </c>
      <c r="C494" s="4" t="s">
        <v>34</v>
      </c>
      <c r="D494" s="5">
        <v>41791</v>
      </c>
      <c r="E494" s="6">
        <f t="shared" si="2"/>
        <v>6</v>
      </c>
      <c r="F494" s="6" t="s">
        <v>35</v>
      </c>
      <c r="G494" s="4" t="s">
        <v>36</v>
      </c>
      <c r="H494" s="4" t="s">
        <v>39</v>
      </c>
      <c r="I494" s="4" t="s">
        <v>38</v>
      </c>
      <c r="J494" s="7">
        <v>1514114.6389280451</v>
      </c>
      <c r="K494" s="9"/>
    </row>
    <row r="495" spans="1:11" ht="14.25" customHeight="1" x14ac:dyDescent="0.3">
      <c r="A495" s="4" t="s">
        <v>58</v>
      </c>
      <c r="B495" s="4" t="s">
        <v>33</v>
      </c>
      <c r="C495" s="4" t="s">
        <v>34</v>
      </c>
      <c r="D495" s="5">
        <v>41456</v>
      </c>
      <c r="E495" s="6">
        <f t="shared" si="2"/>
        <v>7</v>
      </c>
      <c r="F495" s="6" t="s">
        <v>35</v>
      </c>
      <c r="G495" s="4" t="s">
        <v>40</v>
      </c>
      <c r="H495" s="4" t="s">
        <v>37</v>
      </c>
      <c r="I495" s="4" t="s">
        <v>38</v>
      </c>
      <c r="J495" s="7">
        <v>572721.43503440253</v>
      </c>
      <c r="K495" s="9"/>
    </row>
    <row r="496" spans="1:11" ht="14.25" customHeight="1" x14ac:dyDescent="0.3">
      <c r="A496" s="4" t="s">
        <v>58</v>
      </c>
      <c r="B496" s="4" t="s">
        <v>33</v>
      </c>
      <c r="C496" s="4" t="s">
        <v>34</v>
      </c>
      <c r="D496" s="5">
        <v>41487</v>
      </c>
      <c r="E496" s="6">
        <f t="shared" si="2"/>
        <v>8</v>
      </c>
      <c r="F496" s="6" t="s">
        <v>35</v>
      </c>
      <c r="G496" s="4" t="s">
        <v>40</v>
      </c>
      <c r="H496" s="4" t="s">
        <v>37</v>
      </c>
      <c r="I496" s="4" t="s">
        <v>38</v>
      </c>
      <c r="J496" s="7">
        <v>553259.36107870308</v>
      </c>
      <c r="K496" s="9"/>
    </row>
    <row r="497" spans="1:11" ht="14.25" customHeight="1" x14ac:dyDescent="0.3">
      <c r="A497" s="4" t="s">
        <v>58</v>
      </c>
      <c r="B497" s="4" t="s">
        <v>33</v>
      </c>
      <c r="C497" s="4" t="s">
        <v>34</v>
      </c>
      <c r="D497" s="5">
        <v>41518</v>
      </c>
      <c r="E497" s="6">
        <f t="shared" si="2"/>
        <v>9</v>
      </c>
      <c r="F497" s="6" t="s">
        <v>35</v>
      </c>
      <c r="G497" s="4" t="s">
        <v>40</v>
      </c>
      <c r="H497" s="4" t="s">
        <v>37</v>
      </c>
      <c r="I497" s="4" t="s">
        <v>38</v>
      </c>
      <c r="J497" s="7">
        <v>488663.53557713993</v>
      </c>
      <c r="K497" s="9"/>
    </row>
    <row r="498" spans="1:11" ht="14.25" customHeight="1" x14ac:dyDescent="0.3">
      <c r="A498" s="4" t="s">
        <v>58</v>
      </c>
      <c r="B498" s="4" t="s">
        <v>33</v>
      </c>
      <c r="C498" s="4" t="s">
        <v>34</v>
      </c>
      <c r="D498" s="5">
        <v>41548</v>
      </c>
      <c r="E498" s="6">
        <f t="shared" si="2"/>
        <v>10</v>
      </c>
      <c r="F498" s="6" t="s">
        <v>35</v>
      </c>
      <c r="G498" s="4" t="s">
        <v>40</v>
      </c>
      <c r="H498" s="4" t="s">
        <v>37</v>
      </c>
      <c r="I498" s="4" t="s">
        <v>38</v>
      </c>
      <c r="J498" s="7">
        <v>489975.02124432393</v>
      </c>
      <c r="K498" s="9"/>
    </row>
    <row r="499" spans="1:11" ht="14.25" customHeight="1" x14ac:dyDescent="0.3">
      <c r="A499" s="4" t="s">
        <v>58</v>
      </c>
      <c r="B499" s="4" t="s">
        <v>33</v>
      </c>
      <c r="C499" s="4" t="s">
        <v>34</v>
      </c>
      <c r="D499" s="5">
        <v>41579</v>
      </c>
      <c r="E499" s="6">
        <f t="shared" si="2"/>
        <v>11</v>
      </c>
      <c r="F499" s="6" t="s">
        <v>35</v>
      </c>
      <c r="G499" s="4" t="s">
        <v>40</v>
      </c>
      <c r="H499" s="4" t="s">
        <v>37</v>
      </c>
      <c r="I499" s="4" t="s">
        <v>38</v>
      </c>
      <c r="J499" s="7">
        <v>529133.37097590195</v>
      </c>
      <c r="K499" s="9"/>
    </row>
    <row r="500" spans="1:11" ht="14.25" customHeight="1" x14ac:dyDescent="0.3">
      <c r="A500" s="4" t="s">
        <v>58</v>
      </c>
      <c r="B500" s="4" t="s">
        <v>33</v>
      </c>
      <c r="C500" s="4" t="s">
        <v>34</v>
      </c>
      <c r="D500" s="5">
        <v>41609</v>
      </c>
      <c r="E500" s="6">
        <f t="shared" si="2"/>
        <v>12</v>
      </c>
      <c r="F500" s="6" t="s">
        <v>35</v>
      </c>
      <c r="G500" s="4" t="s">
        <v>40</v>
      </c>
      <c r="H500" s="4" t="s">
        <v>37</v>
      </c>
      <c r="I500" s="4" t="s">
        <v>38</v>
      </c>
      <c r="J500" s="7">
        <v>548346.99718814401</v>
      </c>
      <c r="K500" s="9"/>
    </row>
    <row r="501" spans="1:11" ht="14.25" customHeight="1" x14ac:dyDescent="0.3">
      <c r="A501" s="4" t="s">
        <v>58</v>
      </c>
      <c r="B501" s="4" t="s">
        <v>33</v>
      </c>
      <c r="C501" s="4" t="s">
        <v>34</v>
      </c>
      <c r="D501" s="5">
        <v>41640</v>
      </c>
      <c r="E501" s="6">
        <f t="shared" si="2"/>
        <v>1</v>
      </c>
      <c r="F501" s="6" t="s">
        <v>35</v>
      </c>
      <c r="G501" s="4" t="s">
        <v>40</v>
      </c>
      <c r="H501" s="4" t="s">
        <v>37</v>
      </c>
      <c r="I501" s="4" t="s">
        <v>38</v>
      </c>
      <c r="J501" s="7">
        <v>708180.8798732165</v>
      </c>
      <c r="K501" s="9"/>
    </row>
    <row r="502" spans="1:11" ht="14.25" customHeight="1" x14ac:dyDescent="0.3">
      <c r="A502" s="4" t="s">
        <v>58</v>
      </c>
      <c r="B502" s="4" t="s">
        <v>33</v>
      </c>
      <c r="C502" s="4" t="s">
        <v>34</v>
      </c>
      <c r="D502" s="5">
        <v>41671</v>
      </c>
      <c r="E502" s="6">
        <f t="shared" si="2"/>
        <v>2</v>
      </c>
      <c r="F502" s="6" t="s">
        <v>35</v>
      </c>
      <c r="G502" s="4" t="s">
        <v>40</v>
      </c>
      <c r="H502" s="4" t="s">
        <v>37</v>
      </c>
      <c r="I502" s="4" t="s">
        <v>38</v>
      </c>
      <c r="J502" s="7">
        <v>640010.83732324198</v>
      </c>
      <c r="K502" s="9"/>
    </row>
    <row r="503" spans="1:11" ht="14.25" customHeight="1" x14ac:dyDescent="0.3">
      <c r="A503" s="4" t="s">
        <v>58</v>
      </c>
      <c r="B503" s="4" t="s">
        <v>33</v>
      </c>
      <c r="C503" s="4" t="s">
        <v>34</v>
      </c>
      <c r="D503" s="5">
        <v>41699</v>
      </c>
      <c r="E503" s="6">
        <f t="shared" si="2"/>
        <v>3</v>
      </c>
      <c r="F503" s="6" t="s">
        <v>35</v>
      </c>
      <c r="G503" s="4" t="s">
        <v>40</v>
      </c>
      <c r="H503" s="4" t="s">
        <v>37</v>
      </c>
      <c r="I503" s="4" t="s">
        <v>38</v>
      </c>
      <c r="J503" s="7">
        <v>667459.8386969011</v>
      </c>
      <c r="K503" s="9"/>
    </row>
    <row r="504" spans="1:11" ht="14.25" customHeight="1" x14ac:dyDescent="0.3">
      <c r="A504" s="4" t="s">
        <v>58</v>
      </c>
      <c r="B504" s="4" t="s">
        <v>33</v>
      </c>
      <c r="C504" s="4" t="s">
        <v>34</v>
      </c>
      <c r="D504" s="5">
        <v>41730</v>
      </c>
      <c r="E504" s="6">
        <f t="shared" si="2"/>
        <v>4</v>
      </c>
      <c r="F504" s="6" t="s">
        <v>35</v>
      </c>
      <c r="G504" s="4" t="s">
        <v>40</v>
      </c>
      <c r="H504" s="4" t="s">
        <v>37</v>
      </c>
      <c r="I504" s="4" t="s">
        <v>38</v>
      </c>
      <c r="J504" s="7">
        <v>522776.70462318265</v>
      </c>
      <c r="K504" s="9"/>
    </row>
    <row r="505" spans="1:11" ht="14.25" customHeight="1" x14ac:dyDescent="0.3">
      <c r="A505" s="4" t="s">
        <v>58</v>
      </c>
      <c r="B505" s="4" t="s">
        <v>33</v>
      </c>
      <c r="C505" s="4" t="s">
        <v>34</v>
      </c>
      <c r="D505" s="5">
        <v>41760</v>
      </c>
      <c r="E505" s="6">
        <f t="shared" si="2"/>
        <v>5</v>
      </c>
      <c r="F505" s="6" t="s">
        <v>35</v>
      </c>
      <c r="G505" s="4" t="s">
        <v>40</v>
      </c>
      <c r="H505" s="4" t="s">
        <v>37</v>
      </c>
      <c r="I505" s="4" t="s">
        <v>38</v>
      </c>
      <c r="J505" s="7">
        <v>512724.28996642696</v>
      </c>
      <c r="K505" s="9"/>
    </row>
    <row r="506" spans="1:11" ht="14.25" customHeight="1" x14ac:dyDescent="0.3">
      <c r="A506" s="4" t="s">
        <v>58</v>
      </c>
      <c r="B506" s="4" t="s">
        <v>33</v>
      </c>
      <c r="C506" s="4" t="s">
        <v>34</v>
      </c>
      <c r="D506" s="5">
        <v>41791</v>
      </c>
      <c r="E506" s="6">
        <f t="shared" si="2"/>
        <v>6</v>
      </c>
      <c r="F506" s="6" t="s">
        <v>35</v>
      </c>
      <c r="G506" s="4" t="s">
        <v>40</v>
      </c>
      <c r="H506" s="4" t="s">
        <v>37</v>
      </c>
      <c r="I506" s="4" t="s">
        <v>38</v>
      </c>
      <c r="J506" s="7">
        <v>505076.6478049407</v>
      </c>
      <c r="K506" s="9"/>
    </row>
    <row r="507" spans="1:11" ht="14.25" customHeight="1" x14ac:dyDescent="0.3">
      <c r="A507" s="4" t="s">
        <v>58</v>
      </c>
      <c r="B507" s="4" t="s">
        <v>33</v>
      </c>
      <c r="C507" s="4" t="s">
        <v>34</v>
      </c>
      <c r="D507" s="5">
        <v>41456</v>
      </c>
      <c r="E507" s="6">
        <f t="shared" si="2"/>
        <v>7</v>
      </c>
      <c r="F507" s="6" t="s">
        <v>35</v>
      </c>
      <c r="G507" s="4" t="s">
        <v>40</v>
      </c>
      <c r="H507" s="4" t="s">
        <v>39</v>
      </c>
      <c r="I507" s="4" t="s">
        <v>38</v>
      </c>
      <c r="J507" s="7">
        <v>951843.45208066003</v>
      </c>
      <c r="K507" s="9"/>
    </row>
    <row r="508" spans="1:11" ht="14.25" customHeight="1" x14ac:dyDescent="0.3">
      <c r="A508" s="4" t="s">
        <v>58</v>
      </c>
      <c r="B508" s="4" t="s">
        <v>33</v>
      </c>
      <c r="C508" s="4" t="s">
        <v>34</v>
      </c>
      <c r="D508" s="5">
        <v>41487</v>
      </c>
      <c r="E508" s="6">
        <f t="shared" si="2"/>
        <v>8</v>
      </c>
      <c r="F508" s="6" t="s">
        <v>35</v>
      </c>
      <c r="G508" s="4" t="s">
        <v>40</v>
      </c>
      <c r="H508" s="4" t="s">
        <v>39</v>
      </c>
      <c r="I508" s="4" t="s">
        <v>38</v>
      </c>
      <c r="J508" s="7">
        <v>948078.62865493121</v>
      </c>
      <c r="K508" s="9"/>
    </row>
    <row r="509" spans="1:11" ht="14.25" customHeight="1" x14ac:dyDescent="0.3">
      <c r="A509" s="4" t="s">
        <v>58</v>
      </c>
      <c r="B509" s="4" t="s">
        <v>33</v>
      </c>
      <c r="C509" s="4" t="s">
        <v>34</v>
      </c>
      <c r="D509" s="5">
        <v>41518</v>
      </c>
      <c r="E509" s="6">
        <f t="shared" si="2"/>
        <v>9</v>
      </c>
      <c r="F509" s="6" t="s">
        <v>35</v>
      </c>
      <c r="G509" s="4" t="s">
        <v>40</v>
      </c>
      <c r="H509" s="4" t="s">
        <v>39</v>
      </c>
      <c r="I509" s="4" t="s">
        <v>38</v>
      </c>
      <c r="J509" s="7">
        <v>839638.14718028437</v>
      </c>
      <c r="K509" s="9"/>
    </row>
    <row r="510" spans="1:11" ht="14.25" customHeight="1" x14ac:dyDescent="0.3">
      <c r="A510" s="4" t="s">
        <v>58</v>
      </c>
      <c r="B510" s="4" t="s">
        <v>33</v>
      </c>
      <c r="C510" s="4" t="s">
        <v>34</v>
      </c>
      <c r="D510" s="5">
        <v>41548</v>
      </c>
      <c r="E510" s="6">
        <f t="shared" si="2"/>
        <v>10</v>
      </c>
      <c r="F510" s="6" t="s">
        <v>35</v>
      </c>
      <c r="G510" s="4" t="s">
        <v>40</v>
      </c>
      <c r="H510" s="4" t="s">
        <v>39</v>
      </c>
      <c r="I510" s="4" t="s">
        <v>38</v>
      </c>
      <c r="J510" s="7">
        <v>837761.61547412642</v>
      </c>
      <c r="K510" s="9"/>
    </row>
    <row r="511" spans="1:11" ht="14.25" customHeight="1" x14ac:dyDescent="0.3">
      <c r="A511" s="4" t="s">
        <v>58</v>
      </c>
      <c r="B511" s="4" t="s">
        <v>33</v>
      </c>
      <c r="C511" s="4" t="s">
        <v>34</v>
      </c>
      <c r="D511" s="5">
        <v>41579</v>
      </c>
      <c r="E511" s="6">
        <f t="shared" si="2"/>
        <v>11</v>
      </c>
      <c r="F511" s="6" t="s">
        <v>35</v>
      </c>
      <c r="G511" s="4" t="s">
        <v>40</v>
      </c>
      <c r="H511" s="4" t="s">
        <v>39</v>
      </c>
      <c r="I511" s="4" t="s">
        <v>38</v>
      </c>
      <c r="J511" s="7">
        <v>825905.84054225881</v>
      </c>
      <c r="K511" s="9"/>
    </row>
    <row r="512" spans="1:11" ht="14.25" customHeight="1" x14ac:dyDescent="0.3">
      <c r="A512" s="4" t="s">
        <v>58</v>
      </c>
      <c r="B512" s="4" t="s">
        <v>33</v>
      </c>
      <c r="C512" s="4" t="s">
        <v>34</v>
      </c>
      <c r="D512" s="5">
        <v>41609</v>
      </c>
      <c r="E512" s="6">
        <f t="shared" si="2"/>
        <v>12</v>
      </c>
      <c r="F512" s="6" t="s">
        <v>35</v>
      </c>
      <c r="G512" s="4" t="s">
        <v>40</v>
      </c>
      <c r="H512" s="4" t="s">
        <v>39</v>
      </c>
      <c r="I512" s="4" t="s">
        <v>38</v>
      </c>
      <c r="J512" s="7">
        <v>862303.26656136638</v>
      </c>
      <c r="K512" s="9"/>
    </row>
    <row r="513" spans="1:11" ht="14.25" customHeight="1" x14ac:dyDescent="0.3">
      <c r="A513" s="4" t="s">
        <v>58</v>
      </c>
      <c r="B513" s="4" t="s">
        <v>33</v>
      </c>
      <c r="C513" s="4" t="s">
        <v>34</v>
      </c>
      <c r="D513" s="5">
        <v>41640</v>
      </c>
      <c r="E513" s="6">
        <f t="shared" si="2"/>
        <v>1</v>
      </c>
      <c r="F513" s="6" t="s">
        <v>35</v>
      </c>
      <c r="G513" s="4" t="s">
        <v>40</v>
      </c>
      <c r="H513" s="4" t="s">
        <v>39</v>
      </c>
      <c r="I513" s="4" t="s">
        <v>38</v>
      </c>
      <c r="J513" s="7">
        <v>1253846.7036352013</v>
      </c>
      <c r="K513" s="9"/>
    </row>
    <row r="514" spans="1:11" ht="14.25" customHeight="1" x14ac:dyDescent="0.3">
      <c r="A514" s="4" t="s">
        <v>58</v>
      </c>
      <c r="B514" s="4" t="s">
        <v>33</v>
      </c>
      <c r="C514" s="4" t="s">
        <v>34</v>
      </c>
      <c r="D514" s="5">
        <v>41671</v>
      </c>
      <c r="E514" s="6">
        <f t="shared" si="2"/>
        <v>2</v>
      </c>
      <c r="F514" s="6" t="s">
        <v>35</v>
      </c>
      <c r="G514" s="4" t="s">
        <v>40</v>
      </c>
      <c r="H514" s="4" t="s">
        <v>39</v>
      </c>
      <c r="I514" s="4" t="s">
        <v>38</v>
      </c>
      <c r="J514" s="7">
        <v>1118819.7752297593</v>
      </c>
      <c r="K514" s="9"/>
    </row>
    <row r="515" spans="1:11" ht="14.25" customHeight="1" x14ac:dyDescent="0.3">
      <c r="A515" s="4" t="s">
        <v>58</v>
      </c>
      <c r="B515" s="4" t="s">
        <v>33</v>
      </c>
      <c r="C515" s="4" t="s">
        <v>34</v>
      </c>
      <c r="D515" s="5">
        <v>41699</v>
      </c>
      <c r="E515" s="6">
        <f t="shared" si="2"/>
        <v>3</v>
      </c>
      <c r="F515" s="6" t="s">
        <v>35</v>
      </c>
      <c r="G515" s="4" t="s">
        <v>40</v>
      </c>
      <c r="H515" s="4" t="s">
        <v>39</v>
      </c>
      <c r="I515" s="4" t="s">
        <v>38</v>
      </c>
      <c r="J515" s="7">
        <v>1243211.3255661349</v>
      </c>
      <c r="K515" s="9"/>
    </row>
    <row r="516" spans="1:11" ht="14.25" customHeight="1" x14ac:dyDescent="0.3">
      <c r="A516" s="4" t="s">
        <v>58</v>
      </c>
      <c r="B516" s="4" t="s">
        <v>33</v>
      </c>
      <c r="C516" s="4" t="s">
        <v>34</v>
      </c>
      <c r="D516" s="5">
        <v>41730</v>
      </c>
      <c r="E516" s="6">
        <f t="shared" si="2"/>
        <v>4</v>
      </c>
      <c r="F516" s="6" t="s">
        <v>35</v>
      </c>
      <c r="G516" s="4" t="s">
        <v>40</v>
      </c>
      <c r="H516" s="4" t="s">
        <v>39</v>
      </c>
      <c r="I516" s="4" t="s">
        <v>38</v>
      </c>
      <c r="J516" s="7">
        <v>873553.17312709882</v>
      </c>
      <c r="K516" s="9"/>
    </row>
    <row r="517" spans="1:11" ht="14.25" customHeight="1" x14ac:dyDescent="0.3">
      <c r="A517" s="4" t="s">
        <v>58</v>
      </c>
      <c r="B517" s="4" t="s">
        <v>33</v>
      </c>
      <c r="C517" s="4" t="s">
        <v>34</v>
      </c>
      <c r="D517" s="5">
        <v>41760</v>
      </c>
      <c r="E517" s="6">
        <f t="shared" si="2"/>
        <v>5</v>
      </c>
      <c r="F517" s="6" t="s">
        <v>35</v>
      </c>
      <c r="G517" s="4" t="s">
        <v>40</v>
      </c>
      <c r="H517" s="4" t="s">
        <v>39</v>
      </c>
      <c r="I517" s="4" t="s">
        <v>38</v>
      </c>
      <c r="J517" s="7">
        <v>904225.09532840759</v>
      </c>
      <c r="K517" s="9"/>
    </row>
    <row r="518" spans="1:11" ht="14.25" customHeight="1" x14ac:dyDescent="0.3">
      <c r="A518" s="4" t="s">
        <v>58</v>
      </c>
      <c r="B518" s="4" t="s">
        <v>33</v>
      </c>
      <c r="C518" s="4" t="s">
        <v>34</v>
      </c>
      <c r="D518" s="5">
        <v>41791</v>
      </c>
      <c r="E518" s="6">
        <f t="shared" si="2"/>
        <v>6</v>
      </c>
      <c r="F518" s="6" t="s">
        <v>35</v>
      </c>
      <c r="G518" s="4" t="s">
        <v>40</v>
      </c>
      <c r="H518" s="4" t="s">
        <v>39</v>
      </c>
      <c r="I518" s="4" t="s">
        <v>38</v>
      </c>
      <c r="J518" s="7">
        <v>871415.10053497902</v>
      </c>
      <c r="K518" s="9"/>
    </row>
    <row r="519" spans="1:11" ht="14.25" customHeight="1" x14ac:dyDescent="0.3">
      <c r="A519" s="4" t="s">
        <v>58</v>
      </c>
      <c r="B519" s="4" t="s">
        <v>33</v>
      </c>
      <c r="C519" s="4" t="s">
        <v>34</v>
      </c>
      <c r="D519" s="5">
        <v>41456</v>
      </c>
      <c r="E519" s="6">
        <f t="shared" si="2"/>
        <v>7</v>
      </c>
      <c r="F519" s="6" t="s">
        <v>35</v>
      </c>
      <c r="G519" s="4" t="s">
        <v>41</v>
      </c>
      <c r="H519" s="4" t="s">
        <v>37</v>
      </c>
      <c r="I519" s="4" t="s">
        <v>38</v>
      </c>
      <c r="J519" s="7">
        <v>1297406.74054068</v>
      </c>
      <c r="K519" s="9"/>
    </row>
    <row r="520" spans="1:11" ht="14.25" customHeight="1" x14ac:dyDescent="0.3">
      <c r="A520" s="4" t="s">
        <v>58</v>
      </c>
      <c r="B520" s="4" t="s">
        <v>33</v>
      </c>
      <c r="C520" s="4" t="s">
        <v>34</v>
      </c>
      <c r="D520" s="5">
        <v>41487</v>
      </c>
      <c r="E520" s="6">
        <f t="shared" si="2"/>
        <v>8</v>
      </c>
      <c r="F520" s="6" t="s">
        <v>35</v>
      </c>
      <c r="G520" s="4" t="s">
        <v>41</v>
      </c>
      <c r="H520" s="4" t="s">
        <v>37</v>
      </c>
      <c r="I520" s="4" t="s">
        <v>38</v>
      </c>
      <c r="J520" s="7">
        <v>1246732.403197204</v>
      </c>
      <c r="K520" s="9"/>
    </row>
    <row r="521" spans="1:11" ht="14.25" customHeight="1" x14ac:dyDescent="0.3">
      <c r="A521" s="4" t="s">
        <v>58</v>
      </c>
      <c r="B521" s="4" t="s">
        <v>33</v>
      </c>
      <c r="C521" s="4" t="s">
        <v>34</v>
      </c>
      <c r="D521" s="5">
        <v>41518</v>
      </c>
      <c r="E521" s="6">
        <f t="shared" si="2"/>
        <v>9</v>
      </c>
      <c r="F521" s="6" t="s">
        <v>35</v>
      </c>
      <c r="G521" s="4" t="s">
        <v>41</v>
      </c>
      <c r="H521" s="4" t="s">
        <v>37</v>
      </c>
      <c r="I521" s="4" t="s">
        <v>38</v>
      </c>
      <c r="J521" s="7">
        <v>1261003.9380338399</v>
      </c>
      <c r="K521" s="9"/>
    </row>
    <row r="522" spans="1:11" ht="14.25" customHeight="1" x14ac:dyDescent="0.3">
      <c r="A522" s="4" t="s">
        <v>58</v>
      </c>
      <c r="B522" s="4" t="s">
        <v>33</v>
      </c>
      <c r="C522" s="4" t="s">
        <v>34</v>
      </c>
      <c r="D522" s="5">
        <v>41548</v>
      </c>
      <c r="E522" s="6">
        <f t="shared" si="2"/>
        <v>10</v>
      </c>
      <c r="F522" s="6" t="s">
        <v>35</v>
      </c>
      <c r="G522" s="4" t="s">
        <v>41</v>
      </c>
      <c r="H522" s="4" t="s">
        <v>37</v>
      </c>
      <c r="I522" s="4" t="s">
        <v>38</v>
      </c>
      <c r="J522" s="7">
        <v>1179821.26796688</v>
      </c>
      <c r="K522" s="9"/>
    </row>
    <row r="523" spans="1:11" ht="14.25" customHeight="1" x14ac:dyDescent="0.3">
      <c r="A523" s="4" t="s">
        <v>58</v>
      </c>
      <c r="B523" s="4" t="s">
        <v>33</v>
      </c>
      <c r="C523" s="4" t="s">
        <v>34</v>
      </c>
      <c r="D523" s="5">
        <v>41579</v>
      </c>
      <c r="E523" s="6">
        <f t="shared" si="2"/>
        <v>11</v>
      </c>
      <c r="F523" s="6" t="s">
        <v>35</v>
      </c>
      <c r="G523" s="4" t="s">
        <v>41</v>
      </c>
      <c r="H523" s="4" t="s">
        <v>37</v>
      </c>
      <c r="I523" s="4" t="s">
        <v>38</v>
      </c>
      <c r="J523" s="7">
        <v>1225043.3422285519</v>
      </c>
      <c r="K523" s="9"/>
    </row>
    <row r="524" spans="1:11" ht="14.25" customHeight="1" x14ac:dyDescent="0.3">
      <c r="A524" s="4" t="s">
        <v>58</v>
      </c>
      <c r="B524" s="4" t="s">
        <v>33</v>
      </c>
      <c r="C524" s="4" t="s">
        <v>34</v>
      </c>
      <c r="D524" s="5">
        <v>41609</v>
      </c>
      <c r="E524" s="6">
        <f t="shared" si="2"/>
        <v>12</v>
      </c>
      <c r="F524" s="6" t="s">
        <v>35</v>
      </c>
      <c r="G524" s="4" t="s">
        <v>41</v>
      </c>
      <c r="H524" s="4" t="s">
        <v>37</v>
      </c>
      <c r="I524" s="4" t="s">
        <v>38</v>
      </c>
      <c r="J524" s="7">
        <v>1129962.8956686843</v>
      </c>
      <c r="K524" s="9"/>
    </row>
    <row r="525" spans="1:11" ht="14.25" customHeight="1" x14ac:dyDescent="0.3">
      <c r="A525" s="4" t="s">
        <v>58</v>
      </c>
      <c r="B525" s="4" t="s">
        <v>33</v>
      </c>
      <c r="C525" s="4" t="s">
        <v>34</v>
      </c>
      <c r="D525" s="5">
        <v>41640</v>
      </c>
      <c r="E525" s="6">
        <f t="shared" si="2"/>
        <v>1</v>
      </c>
      <c r="F525" s="6" t="s">
        <v>35</v>
      </c>
      <c r="G525" s="4" t="s">
        <v>41</v>
      </c>
      <c r="H525" s="4" t="s">
        <v>37</v>
      </c>
      <c r="I525" s="4" t="s">
        <v>38</v>
      </c>
      <c r="J525" s="7">
        <v>1834971.6304940018</v>
      </c>
      <c r="K525" s="9"/>
    </row>
    <row r="526" spans="1:11" ht="14.25" customHeight="1" x14ac:dyDescent="0.3">
      <c r="A526" s="4" t="s">
        <v>58</v>
      </c>
      <c r="B526" s="4" t="s">
        <v>33</v>
      </c>
      <c r="C526" s="4" t="s">
        <v>34</v>
      </c>
      <c r="D526" s="5">
        <v>41671</v>
      </c>
      <c r="E526" s="6">
        <f t="shared" si="2"/>
        <v>2</v>
      </c>
      <c r="F526" s="6" t="s">
        <v>35</v>
      </c>
      <c r="G526" s="4" t="s">
        <v>41</v>
      </c>
      <c r="H526" s="4" t="s">
        <v>37</v>
      </c>
      <c r="I526" s="4" t="s">
        <v>38</v>
      </c>
      <c r="J526" s="7">
        <v>1482921.3921540482</v>
      </c>
      <c r="K526" s="9"/>
    </row>
    <row r="527" spans="1:11" ht="14.25" customHeight="1" x14ac:dyDescent="0.3">
      <c r="A527" s="4" t="s">
        <v>58</v>
      </c>
      <c r="B527" s="4" t="s">
        <v>33</v>
      </c>
      <c r="C527" s="4" t="s">
        <v>34</v>
      </c>
      <c r="D527" s="5">
        <v>41699</v>
      </c>
      <c r="E527" s="6">
        <f t="shared" si="2"/>
        <v>3</v>
      </c>
      <c r="F527" s="6" t="s">
        <v>35</v>
      </c>
      <c r="G527" s="4" t="s">
        <v>41</v>
      </c>
      <c r="H527" s="4" t="s">
        <v>37</v>
      </c>
      <c r="I527" s="4" t="s">
        <v>38</v>
      </c>
      <c r="J527" s="7">
        <v>1660344.4743205321</v>
      </c>
      <c r="K527" s="9"/>
    </row>
    <row r="528" spans="1:11" ht="14.25" customHeight="1" x14ac:dyDescent="0.3">
      <c r="A528" s="4" t="s">
        <v>58</v>
      </c>
      <c r="B528" s="4" t="s">
        <v>33</v>
      </c>
      <c r="C528" s="4" t="s">
        <v>34</v>
      </c>
      <c r="D528" s="5">
        <v>41730</v>
      </c>
      <c r="E528" s="6">
        <f t="shared" si="2"/>
        <v>4</v>
      </c>
      <c r="F528" s="6" t="s">
        <v>35</v>
      </c>
      <c r="G528" s="4" t="s">
        <v>41</v>
      </c>
      <c r="H528" s="4" t="s">
        <v>37</v>
      </c>
      <c r="I528" s="4" t="s">
        <v>38</v>
      </c>
      <c r="J528" s="7">
        <v>1113082.4783076462</v>
      </c>
      <c r="K528" s="9"/>
    </row>
    <row r="529" spans="1:11" ht="14.25" customHeight="1" x14ac:dyDescent="0.3">
      <c r="A529" s="4" t="s">
        <v>58</v>
      </c>
      <c r="B529" s="4" t="s">
        <v>33</v>
      </c>
      <c r="C529" s="4" t="s">
        <v>34</v>
      </c>
      <c r="D529" s="5">
        <v>41760</v>
      </c>
      <c r="E529" s="6">
        <f t="shared" si="2"/>
        <v>5</v>
      </c>
      <c r="F529" s="6" t="s">
        <v>35</v>
      </c>
      <c r="G529" s="4" t="s">
        <v>41</v>
      </c>
      <c r="H529" s="4" t="s">
        <v>37</v>
      </c>
      <c r="I529" s="4" t="s">
        <v>38</v>
      </c>
      <c r="J529" s="7">
        <v>1161768.9546225839</v>
      </c>
      <c r="K529" s="9"/>
    </row>
    <row r="530" spans="1:11" ht="14.25" customHeight="1" x14ac:dyDescent="0.3">
      <c r="A530" s="4" t="s">
        <v>58</v>
      </c>
      <c r="B530" s="4" t="s">
        <v>33</v>
      </c>
      <c r="C530" s="4" t="s">
        <v>34</v>
      </c>
      <c r="D530" s="5">
        <v>41791</v>
      </c>
      <c r="E530" s="6">
        <f t="shared" si="2"/>
        <v>6</v>
      </c>
      <c r="F530" s="6" t="s">
        <v>35</v>
      </c>
      <c r="G530" s="4" t="s">
        <v>41</v>
      </c>
      <c r="H530" s="4" t="s">
        <v>37</v>
      </c>
      <c r="I530" s="4" t="s">
        <v>38</v>
      </c>
      <c r="J530" s="7">
        <v>1224249.1339697081</v>
      </c>
      <c r="K530" s="9"/>
    </row>
    <row r="531" spans="1:11" ht="14.25" customHeight="1" x14ac:dyDescent="0.3">
      <c r="A531" s="4" t="s">
        <v>58</v>
      </c>
      <c r="B531" s="4" t="s">
        <v>33</v>
      </c>
      <c r="C531" s="4" t="s">
        <v>42</v>
      </c>
      <c r="D531" s="5">
        <v>41456</v>
      </c>
      <c r="E531" s="6">
        <f t="shared" si="2"/>
        <v>7</v>
      </c>
      <c r="F531" s="6" t="s">
        <v>35</v>
      </c>
      <c r="G531" s="4" t="s">
        <v>36</v>
      </c>
      <c r="H531" s="4" t="s">
        <v>37</v>
      </c>
      <c r="I531" s="4" t="s">
        <v>38</v>
      </c>
      <c r="J531" s="7">
        <v>2439885.8439482502</v>
      </c>
      <c r="K531" s="9"/>
    </row>
    <row r="532" spans="1:11" ht="14.25" customHeight="1" x14ac:dyDescent="0.3">
      <c r="A532" s="4" t="s">
        <v>58</v>
      </c>
      <c r="B532" s="4" t="s">
        <v>33</v>
      </c>
      <c r="C532" s="4" t="s">
        <v>42</v>
      </c>
      <c r="D532" s="5">
        <v>41487</v>
      </c>
      <c r="E532" s="6">
        <f t="shared" si="2"/>
        <v>8</v>
      </c>
      <c r="F532" s="6" t="s">
        <v>35</v>
      </c>
      <c r="G532" s="4" t="s">
        <v>36</v>
      </c>
      <c r="H532" s="4" t="s">
        <v>37</v>
      </c>
      <c r="I532" s="4" t="s">
        <v>38</v>
      </c>
      <c r="J532" s="7">
        <v>2069958.7336024998</v>
      </c>
      <c r="K532" s="9"/>
    </row>
    <row r="533" spans="1:11" ht="14.25" customHeight="1" x14ac:dyDescent="0.3">
      <c r="A533" s="4" t="s">
        <v>58</v>
      </c>
      <c r="B533" s="4" t="s">
        <v>33</v>
      </c>
      <c r="C533" s="4" t="s">
        <v>42</v>
      </c>
      <c r="D533" s="5">
        <v>41518</v>
      </c>
      <c r="E533" s="6">
        <f t="shared" si="2"/>
        <v>9</v>
      </c>
      <c r="F533" s="6" t="s">
        <v>35</v>
      </c>
      <c r="G533" s="4" t="s">
        <v>36</v>
      </c>
      <c r="H533" s="4" t="s">
        <v>37</v>
      </c>
      <c r="I533" s="4" t="s">
        <v>38</v>
      </c>
      <c r="J533" s="7">
        <v>2209497.7676836252</v>
      </c>
      <c r="K533" s="9"/>
    </row>
    <row r="534" spans="1:11" ht="14.25" customHeight="1" x14ac:dyDescent="0.3">
      <c r="A534" s="4" t="s">
        <v>58</v>
      </c>
      <c r="B534" s="4" t="s">
        <v>33</v>
      </c>
      <c r="C534" s="4" t="s">
        <v>42</v>
      </c>
      <c r="D534" s="5">
        <v>41548</v>
      </c>
      <c r="E534" s="6">
        <f t="shared" si="2"/>
        <v>10</v>
      </c>
      <c r="F534" s="6" t="s">
        <v>35</v>
      </c>
      <c r="G534" s="4" t="s">
        <v>36</v>
      </c>
      <c r="H534" s="4" t="s">
        <v>37</v>
      </c>
      <c r="I534" s="4" t="s">
        <v>38</v>
      </c>
      <c r="J534" s="7">
        <v>2131961.0649809996</v>
      </c>
      <c r="K534" s="9"/>
    </row>
    <row r="535" spans="1:11" ht="14.25" customHeight="1" x14ac:dyDescent="0.3">
      <c r="A535" s="4" t="s">
        <v>58</v>
      </c>
      <c r="B535" s="4" t="s">
        <v>33</v>
      </c>
      <c r="C535" s="4" t="s">
        <v>42</v>
      </c>
      <c r="D535" s="5">
        <v>41579</v>
      </c>
      <c r="E535" s="6">
        <f t="shared" si="2"/>
        <v>11</v>
      </c>
      <c r="F535" s="6" t="s">
        <v>35</v>
      </c>
      <c r="G535" s="4" t="s">
        <v>36</v>
      </c>
      <c r="H535" s="4" t="s">
        <v>37</v>
      </c>
      <c r="I535" s="4" t="s">
        <v>38</v>
      </c>
      <c r="J535" s="7">
        <v>1933724.25794625</v>
      </c>
      <c r="K535" s="9"/>
    </row>
    <row r="536" spans="1:11" ht="14.25" customHeight="1" x14ac:dyDescent="0.3">
      <c r="A536" s="4" t="s">
        <v>58</v>
      </c>
      <c r="B536" s="4" t="s">
        <v>33</v>
      </c>
      <c r="C536" s="4" t="s">
        <v>42</v>
      </c>
      <c r="D536" s="5">
        <v>41609</v>
      </c>
      <c r="E536" s="6">
        <f t="shared" si="2"/>
        <v>12</v>
      </c>
      <c r="F536" s="6" t="s">
        <v>35</v>
      </c>
      <c r="G536" s="4" t="s">
        <v>36</v>
      </c>
      <c r="H536" s="4" t="s">
        <v>37</v>
      </c>
      <c r="I536" s="4" t="s">
        <v>38</v>
      </c>
      <c r="J536" s="7">
        <v>2147472.275895</v>
      </c>
      <c r="K536" s="9"/>
    </row>
    <row r="537" spans="1:11" ht="14.25" customHeight="1" x14ac:dyDescent="0.3">
      <c r="A537" s="4" t="s">
        <v>58</v>
      </c>
      <c r="B537" s="4" t="s">
        <v>33</v>
      </c>
      <c r="C537" s="4" t="s">
        <v>42</v>
      </c>
      <c r="D537" s="5">
        <v>41640</v>
      </c>
      <c r="E537" s="6">
        <f t="shared" si="2"/>
        <v>1</v>
      </c>
      <c r="F537" s="6" t="s">
        <v>35</v>
      </c>
      <c r="G537" s="4" t="s">
        <v>36</v>
      </c>
      <c r="H537" s="4" t="s">
        <v>37</v>
      </c>
      <c r="I537" s="4" t="s">
        <v>38</v>
      </c>
      <c r="J537" s="7">
        <v>2981782.90809</v>
      </c>
      <c r="K537" s="9"/>
    </row>
    <row r="538" spans="1:11" ht="14.25" customHeight="1" x14ac:dyDescent="0.3">
      <c r="A538" s="4" t="s">
        <v>58</v>
      </c>
      <c r="B538" s="4" t="s">
        <v>33</v>
      </c>
      <c r="C538" s="4" t="s">
        <v>42</v>
      </c>
      <c r="D538" s="5">
        <v>41671</v>
      </c>
      <c r="E538" s="6">
        <f t="shared" si="2"/>
        <v>2</v>
      </c>
      <c r="F538" s="6" t="s">
        <v>35</v>
      </c>
      <c r="G538" s="4" t="s">
        <v>36</v>
      </c>
      <c r="H538" s="4" t="s">
        <v>37</v>
      </c>
      <c r="I538" s="4" t="s">
        <v>38</v>
      </c>
      <c r="J538" s="7">
        <v>2090550.4084649999</v>
      </c>
      <c r="K538" s="9"/>
    </row>
    <row r="539" spans="1:11" ht="14.25" customHeight="1" x14ac:dyDescent="0.3">
      <c r="A539" s="4" t="s">
        <v>58</v>
      </c>
      <c r="B539" s="4" t="s">
        <v>33</v>
      </c>
      <c r="C539" s="4" t="s">
        <v>42</v>
      </c>
      <c r="D539" s="5">
        <v>41699</v>
      </c>
      <c r="E539" s="6">
        <f t="shared" si="2"/>
        <v>3</v>
      </c>
      <c r="F539" s="6" t="s">
        <v>35</v>
      </c>
      <c r="G539" s="4" t="s">
        <v>36</v>
      </c>
      <c r="H539" s="4" t="s">
        <v>37</v>
      </c>
      <c r="I539" s="4" t="s">
        <v>38</v>
      </c>
      <c r="J539" s="7">
        <v>2633205.7530198749</v>
      </c>
      <c r="K539" s="9"/>
    </row>
    <row r="540" spans="1:11" ht="14.25" customHeight="1" x14ac:dyDescent="0.3">
      <c r="A540" s="4" t="s">
        <v>58</v>
      </c>
      <c r="B540" s="4" t="s">
        <v>33</v>
      </c>
      <c r="C540" s="4" t="s">
        <v>42</v>
      </c>
      <c r="D540" s="5">
        <v>41730</v>
      </c>
      <c r="E540" s="6">
        <f t="shared" si="2"/>
        <v>4</v>
      </c>
      <c r="F540" s="6" t="s">
        <v>35</v>
      </c>
      <c r="G540" s="4" t="s">
        <v>36</v>
      </c>
      <c r="H540" s="4" t="s">
        <v>37</v>
      </c>
      <c r="I540" s="4" t="s">
        <v>38</v>
      </c>
      <c r="J540" s="7">
        <v>2356889.5272892499</v>
      </c>
      <c r="K540" s="9"/>
    </row>
    <row r="541" spans="1:11" ht="14.25" customHeight="1" x14ac:dyDescent="0.3">
      <c r="A541" s="4" t="s">
        <v>58</v>
      </c>
      <c r="B541" s="4" t="s">
        <v>33</v>
      </c>
      <c r="C541" s="4" t="s">
        <v>42</v>
      </c>
      <c r="D541" s="5">
        <v>41760</v>
      </c>
      <c r="E541" s="6">
        <f t="shared" si="2"/>
        <v>5</v>
      </c>
      <c r="F541" s="6" t="s">
        <v>35</v>
      </c>
      <c r="G541" s="4" t="s">
        <v>36</v>
      </c>
      <c r="H541" s="4" t="s">
        <v>37</v>
      </c>
      <c r="I541" s="4" t="s">
        <v>38</v>
      </c>
      <c r="J541" s="7">
        <v>2084390.0351099998</v>
      </c>
      <c r="K541" s="9"/>
    </row>
    <row r="542" spans="1:11" ht="14.25" customHeight="1" x14ac:dyDescent="0.3">
      <c r="A542" s="4" t="s">
        <v>58</v>
      </c>
      <c r="B542" s="4" t="s">
        <v>33</v>
      </c>
      <c r="C542" s="4" t="s">
        <v>42</v>
      </c>
      <c r="D542" s="5">
        <v>41791</v>
      </c>
      <c r="E542" s="6">
        <f t="shared" si="2"/>
        <v>6</v>
      </c>
      <c r="F542" s="6" t="s">
        <v>35</v>
      </c>
      <c r="G542" s="4" t="s">
        <v>36</v>
      </c>
      <c r="H542" s="4" t="s">
        <v>37</v>
      </c>
      <c r="I542" s="4" t="s">
        <v>38</v>
      </c>
      <c r="J542" s="7">
        <v>2138384.6289562499</v>
      </c>
      <c r="K542" s="9"/>
    </row>
    <row r="543" spans="1:11" ht="14.25" customHeight="1" x14ac:dyDescent="0.3">
      <c r="A543" s="4" t="s">
        <v>58</v>
      </c>
      <c r="B543" s="4" t="s">
        <v>33</v>
      </c>
      <c r="C543" s="4" t="s">
        <v>42</v>
      </c>
      <c r="D543" s="5">
        <v>41456</v>
      </c>
      <c r="E543" s="6">
        <f t="shared" si="2"/>
        <v>7</v>
      </c>
      <c r="F543" s="6" t="s">
        <v>35</v>
      </c>
      <c r="G543" s="4" t="s">
        <v>36</v>
      </c>
      <c r="H543" s="4" t="s">
        <v>39</v>
      </c>
      <c r="I543" s="4" t="s">
        <v>38</v>
      </c>
      <c r="J543" s="7">
        <v>5139211.1177422497</v>
      </c>
      <c r="K543" s="9"/>
    </row>
    <row r="544" spans="1:11" ht="14.25" customHeight="1" x14ac:dyDescent="0.3">
      <c r="A544" s="4" t="s">
        <v>58</v>
      </c>
      <c r="B544" s="4" t="s">
        <v>33</v>
      </c>
      <c r="C544" s="4" t="s">
        <v>42</v>
      </c>
      <c r="D544" s="5">
        <v>41487</v>
      </c>
      <c r="E544" s="6">
        <f t="shared" si="2"/>
        <v>8</v>
      </c>
      <c r="F544" s="6" t="s">
        <v>35</v>
      </c>
      <c r="G544" s="4" t="s">
        <v>36</v>
      </c>
      <c r="H544" s="4" t="s">
        <v>39</v>
      </c>
      <c r="I544" s="4" t="s">
        <v>38</v>
      </c>
      <c r="J544" s="7">
        <v>3946004.6255270001</v>
      </c>
      <c r="K544" s="9"/>
    </row>
    <row r="545" spans="1:11" ht="14.25" customHeight="1" x14ac:dyDescent="0.3">
      <c r="A545" s="4" t="s">
        <v>58</v>
      </c>
      <c r="B545" s="4" t="s">
        <v>33</v>
      </c>
      <c r="C545" s="4" t="s">
        <v>42</v>
      </c>
      <c r="D545" s="5">
        <v>41518</v>
      </c>
      <c r="E545" s="6">
        <f t="shared" si="2"/>
        <v>9</v>
      </c>
      <c r="F545" s="6" t="s">
        <v>35</v>
      </c>
      <c r="G545" s="4" t="s">
        <v>36</v>
      </c>
      <c r="H545" s="4" t="s">
        <v>39</v>
      </c>
      <c r="I545" s="4" t="s">
        <v>38</v>
      </c>
      <c r="J545" s="7">
        <v>4346383.9848317504</v>
      </c>
      <c r="K545" s="9"/>
    </row>
    <row r="546" spans="1:11" ht="14.25" customHeight="1" x14ac:dyDescent="0.3">
      <c r="A546" s="4" t="s">
        <v>58</v>
      </c>
      <c r="B546" s="4" t="s">
        <v>33</v>
      </c>
      <c r="C546" s="4" t="s">
        <v>42</v>
      </c>
      <c r="D546" s="5">
        <v>41548</v>
      </c>
      <c r="E546" s="6">
        <f t="shared" si="2"/>
        <v>10</v>
      </c>
      <c r="F546" s="6" t="s">
        <v>35</v>
      </c>
      <c r="G546" s="4" t="s">
        <v>36</v>
      </c>
      <c r="H546" s="4" t="s">
        <v>39</v>
      </c>
      <c r="I546" s="4" t="s">
        <v>38</v>
      </c>
      <c r="J546" s="7">
        <v>4282440.7928499999</v>
      </c>
      <c r="K546" s="9"/>
    </row>
    <row r="547" spans="1:11" ht="14.25" customHeight="1" x14ac:dyDescent="0.3">
      <c r="A547" s="4" t="s">
        <v>58</v>
      </c>
      <c r="B547" s="4" t="s">
        <v>33</v>
      </c>
      <c r="C547" s="4" t="s">
        <v>42</v>
      </c>
      <c r="D547" s="5">
        <v>41579</v>
      </c>
      <c r="E547" s="6">
        <f t="shared" si="2"/>
        <v>11</v>
      </c>
      <c r="F547" s="6" t="s">
        <v>35</v>
      </c>
      <c r="G547" s="4" t="s">
        <v>36</v>
      </c>
      <c r="H547" s="4" t="s">
        <v>39</v>
      </c>
      <c r="I547" s="4" t="s">
        <v>38</v>
      </c>
      <c r="J547" s="7">
        <v>4041128.2704065</v>
      </c>
      <c r="K547" s="9"/>
    </row>
    <row r="548" spans="1:11" ht="14.25" customHeight="1" x14ac:dyDescent="0.3">
      <c r="A548" s="4" t="s">
        <v>58</v>
      </c>
      <c r="B548" s="4" t="s">
        <v>33</v>
      </c>
      <c r="C548" s="4" t="s">
        <v>42</v>
      </c>
      <c r="D548" s="5">
        <v>41609</v>
      </c>
      <c r="E548" s="6">
        <f t="shared" si="2"/>
        <v>12</v>
      </c>
      <c r="F548" s="6" t="s">
        <v>35</v>
      </c>
      <c r="G548" s="4" t="s">
        <v>36</v>
      </c>
      <c r="H548" s="4" t="s">
        <v>39</v>
      </c>
      <c r="I548" s="4" t="s">
        <v>38</v>
      </c>
      <c r="J548" s="7">
        <v>4489049.242656</v>
      </c>
      <c r="K548" s="9"/>
    </row>
    <row r="549" spans="1:11" ht="14.25" customHeight="1" x14ac:dyDescent="0.3">
      <c r="A549" s="4" t="s">
        <v>58</v>
      </c>
      <c r="B549" s="4" t="s">
        <v>33</v>
      </c>
      <c r="C549" s="4" t="s">
        <v>42</v>
      </c>
      <c r="D549" s="5">
        <v>41640</v>
      </c>
      <c r="E549" s="6">
        <f t="shared" si="2"/>
        <v>1</v>
      </c>
      <c r="F549" s="6" t="s">
        <v>35</v>
      </c>
      <c r="G549" s="4" t="s">
        <v>36</v>
      </c>
      <c r="H549" s="4" t="s">
        <v>39</v>
      </c>
      <c r="I549" s="4" t="s">
        <v>38</v>
      </c>
      <c r="J549" s="7">
        <v>6198904.3672349993</v>
      </c>
      <c r="K549" s="9"/>
    </row>
    <row r="550" spans="1:11" ht="14.25" customHeight="1" x14ac:dyDescent="0.3">
      <c r="A550" s="4" t="s">
        <v>58</v>
      </c>
      <c r="B550" s="4" t="s">
        <v>33</v>
      </c>
      <c r="C550" s="4" t="s">
        <v>42</v>
      </c>
      <c r="D550" s="5">
        <v>41671</v>
      </c>
      <c r="E550" s="6">
        <f t="shared" si="2"/>
        <v>2</v>
      </c>
      <c r="F550" s="6" t="s">
        <v>35</v>
      </c>
      <c r="G550" s="4" t="s">
        <v>36</v>
      </c>
      <c r="H550" s="4" t="s">
        <v>39</v>
      </c>
      <c r="I550" s="4" t="s">
        <v>38</v>
      </c>
      <c r="J550" s="7">
        <v>4648888.2965024998</v>
      </c>
      <c r="K550" s="9"/>
    </row>
    <row r="551" spans="1:11" ht="14.25" customHeight="1" x14ac:dyDescent="0.3">
      <c r="A551" s="4" t="s">
        <v>58</v>
      </c>
      <c r="B551" s="4" t="s">
        <v>33</v>
      </c>
      <c r="C551" s="4" t="s">
        <v>42</v>
      </c>
      <c r="D551" s="5">
        <v>41699</v>
      </c>
      <c r="E551" s="6">
        <f t="shared" si="2"/>
        <v>3</v>
      </c>
      <c r="F551" s="6" t="s">
        <v>35</v>
      </c>
      <c r="G551" s="4" t="s">
        <v>36</v>
      </c>
      <c r="H551" s="4" t="s">
        <v>39</v>
      </c>
      <c r="I551" s="4" t="s">
        <v>38</v>
      </c>
      <c r="J551" s="7">
        <v>5898315.4044952495</v>
      </c>
      <c r="K551" s="9"/>
    </row>
    <row r="552" spans="1:11" ht="14.25" customHeight="1" x14ac:dyDescent="0.3">
      <c r="A552" s="4" t="s">
        <v>58</v>
      </c>
      <c r="B552" s="4" t="s">
        <v>33</v>
      </c>
      <c r="C552" s="4" t="s">
        <v>42</v>
      </c>
      <c r="D552" s="5">
        <v>41730</v>
      </c>
      <c r="E552" s="6">
        <f t="shared" si="2"/>
        <v>4</v>
      </c>
      <c r="F552" s="6" t="s">
        <v>35</v>
      </c>
      <c r="G552" s="4" t="s">
        <v>36</v>
      </c>
      <c r="H552" s="4" t="s">
        <v>39</v>
      </c>
      <c r="I552" s="4" t="s">
        <v>38</v>
      </c>
      <c r="J552" s="7">
        <v>4664521.8484669998</v>
      </c>
      <c r="K552" s="9"/>
    </row>
    <row r="553" spans="1:11" ht="14.25" customHeight="1" x14ac:dyDescent="0.3">
      <c r="A553" s="4" t="s">
        <v>58</v>
      </c>
      <c r="B553" s="4" t="s">
        <v>33</v>
      </c>
      <c r="C553" s="4" t="s">
        <v>42</v>
      </c>
      <c r="D553" s="5">
        <v>41760</v>
      </c>
      <c r="E553" s="6">
        <f t="shared" si="2"/>
        <v>5</v>
      </c>
      <c r="F553" s="6" t="s">
        <v>35</v>
      </c>
      <c r="G553" s="4" t="s">
        <v>36</v>
      </c>
      <c r="H553" s="4" t="s">
        <v>39</v>
      </c>
      <c r="I553" s="4" t="s">
        <v>38</v>
      </c>
      <c r="J553" s="7">
        <v>4250449.1534670005</v>
      </c>
      <c r="K553" s="9"/>
    </row>
    <row r="554" spans="1:11" ht="14.25" customHeight="1" x14ac:dyDescent="0.3">
      <c r="A554" s="4" t="s">
        <v>58</v>
      </c>
      <c r="B554" s="4" t="s">
        <v>33</v>
      </c>
      <c r="C554" s="4" t="s">
        <v>42</v>
      </c>
      <c r="D554" s="5">
        <v>41791</v>
      </c>
      <c r="E554" s="6">
        <f t="shared" si="2"/>
        <v>6</v>
      </c>
      <c r="F554" s="6" t="s">
        <v>35</v>
      </c>
      <c r="G554" s="4" t="s">
        <v>36</v>
      </c>
      <c r="H554" s="4" t="s">
        <v>39</v>
      </c>
      <c r="I554" s="4" t="s">
        <v>38</v>
      </c>
      <c r="J554" s="7">
        <v>4197744.4401284996</v>
      </c>
      <c r="K554" s="9"/>
    </row>
    <row r="555" spans="1:11" ht="14.25" customHeight="1" x14ac:dyDescent="0.3">
      <c r="A555" s="4" t="s">
        <v>58</v>
      </c>
      <c r="B555" s="4" t="s">
        <v>33</v>
      </c>
      <c r="C555" s="4" t="s">
        <v>42</v>
      </c>
      <c r="D555" s="5">
        <v>41456</v>
      </c>
      <c r="E555" s="6">
        <f t="shared" si="2"/>
        <v>7</v>
      </c>
      <c r="F555" s="6" t="s">
        <v>35</v>
      </c>
      <c r="G555" s="4" t="s">
        <v>40</v>
      </c>
      <c r="H555" s="4" t="s">
        <v>37</v>
      </c>
      <c r="I555" s="4" t="s">
        <v>38</v>
      </c>
      <c r="J555" s="7">
        <v>2126344.3882868001</v>
      </c>
      <c r="K555" s="9"/>
    </row>
    <row r="556" spans="1:11" ht="14.25" customHeight="1" x14ac:dyDescent="0.3">
      <c r="A556" s="4" t="s">
        <v>58</v>
      </c>
      <c r="B556" s="4" t="s">
        <v>33</v>
      </c>
      <c r="C556" s="4" t="s">
        <v>42</v>
      </c>
      <c r="D556" s="5">
        <v>41487</v>
      </c>
      <c r="E556" s="6">
        <f t="shared" si="2"/>
        <v>8</v>
      </c>
      <c r="F556" s="6" t="s">
        <v>35</v>
      </c>
      <c r="G556" s="4" t="s">
        <v>40</v>
      </c>
      <c r="H556" s="4" t="s">
        <v>37</v>
      </c>
      <c r="I556" s="4" t="s">
        <v>38</v>
      </c>
      <c r="J556" s="7">
        <v>1830310.04721576</v>
      </c>
      <c r="K556" s="9"/>
    </row>
    <row r="557" spans="1:11" ht="14.25" customHeight="1" x14ac:dyDescent="0.3">
      <c r="A557" s="4" t="s">
        <v>58</v>
      </c>
      <c r="B557" s="4" t="s">
        <v>33</v>
      </c>
      <c r="C557" s="4" t="s">
        <v>42</v>
      </c>
      <c r="D557" s="5">
        <v>41518</v>
      </c>
      <c r="E557" s="6">
        <f t="shared" si="2"/>
        <v>9</v>
      </c>
      <c r="F557" s="6" t="s">
        <v>35</v>
      </c>
      <c r="G557" s="4" t="s">
        <v>40</v>
      </c>
      <c r="H557" s="4" t="s">
        <v>37</v>
      </c>
      <c r="I557" s="4" t="s">
        <v>38</v>
      </c>
      <c r="J557" s="7">
        <v>1932722.2586980001</v>
      </c>
      <c r="K557" s="9"/>
    </row>
    <row r="558" spans="1:11" ht="14.25" customHeight="1" x14ac:dyDescent="0.3">
      <c r="A558" s="4" t="s">
        <v>58</v>
      </c>
      <c r="B558" s="4" t="s">
        <v>33</v>
      </c>
      <c r="C558" s="4" t="s">
        <v>42</v>
      </c>
      <c r="D558" s="5">
        <v>41548</v>
      </c>
      <c r="E558" s="6">
        <f t="shared" si="2"/>
        <v>10</v>
      </c>
      <c r="F558" s="6" t="s">
        <v>35</v>
      </c>
      <c r="G558" s="4" t="s">
        <v>40</v>
      </c>
      <c r="H558" s="4" t="s">
        <v>37</v>
      </c>
      <c r="I558" s="4" t="s">
        <v>38</v>
      </c>
      <c r="J558" s="7">
        <v>1863347.8597905599</v>
      </c>
      <c r="K558" s="9"/>
    </row>
    <row r="559" spans="1:11" ht="14.25" customHeight="1" x14ac:dyDescent="0.3">
      <c r="A559" s="4" t="s">
        <v>58</v>
      </c>
      <c r="B559" s="4" t="s">
        <v>33</v>
      </c>
      <c r="C559" s="4" t="s">
        <v>42</v>
      </c>
      <c r="D559" s="5">
        <v>41579</v>
      </c>
      <c r="E559" s="6">
        <f t="shared" si="2"/>
        <v>11</v>
      </c>
      <c r="F559" s="6" t="s">
        <v>35</v>
      </c>
      <c r="G559" s="4" t="s">
        <v>40</v>
      </c>
      <c r="H559" s="4" t="s">
        <v>37</v>
      </c>
      <c r="I559" s="4" t="s">
        <v>38</v>
      </c>
      <c r="J559" s="7">
        <v>1772855.3065638801</v>
      </c>
      <c r="K559" s="9"/>
    </row>
    <row r="560" spans="1:11" ht="14.25" customHeight="1" x14ac:dyDescent="0.3">
      <c r="A560" s="4" t="s">
        <v>58</v>
      </c>
      <c r="B560" s="4" t="s">
        <v>33</v>
      </c>
      <c r="C560" s="4" t="s">
        <v>42</v>
      </c>
      <c r="D560" s="5">
        <v>41609</v>
      </c>
      <c r="E560" s="6">
        <f t="shared" si="2"/>
        <v>12</v>
      </c>
      <c r="F560" s="6" t="s">
        <v>35</v>
      </c>
      <c r="G560" s="4" t="s">
        <v>40</v>
      </c>
      <c r="H560" s="4" t="s">
        <v>37</v>
      </c>
      <c r="I560" s="4" t="s">
        <v>38</v>
      </c>
      <c r="J560" s="7">
        <v>1900808.01194328</v>
      </c>
      <c r="K560" s="9"/>
    </row>
    <row r="561" spans="1:11" ht="14.25" customHeight="1" x14ac:dyDescent="0.3">
      <c r="A561" s="4" t="s">
        <v>58</v>
      </c>
      <c r="B561" s="4" t="s">
        <v>33</v>
      </c>
      <c r="C561" s="4" t="s">
        <v>42</v>
      </c>
      <c r="D561" s="5">
        <v>41640</v>
      </c>
      <c r="E561" s="6">
        <f t="shared" si="2"/>
        <v>1</v>
      </c>
      <c r="F561" s="6" t="s">
        <v>35</v>
      </c>
      <c r="G561" s="4" t="s">
        <v>40</v>
      </c>
      <c r="H561" s="4" t="s">
        <v>37</v>
      </c>
      <c r="I561" s="4" t="s">
        <v>38</v>
      </c>
      <c r="J561" s="7">
        <v>2656208.4777756003</v>
      </c>
      <c r="K561" s="9"/>
    </row>
    <row r="562" spans="1:11" ht="14.25" customHeight="1" x14ac:dyDescent="0.3">
      <c r="A562" s="4" t="s">
        <v>58</v>
      </c>
      <c r="B562" s="4" t="s">
        <v>33</v>
      </c>
      <c r="C562" s="4" t="s">
        <v>42</v>
      </c>
      <c r="D562" s="5">
        <v>41671</v>
      </c>
      <c r="E562" s="6">
        <f t="shared" si="2"/>
        <v>2</v>
      </c>
      <c r="F562" s="6" t="s">
        <v>35</v>
      </c>
      <c r="G562" s="4" t="s">
        <v>40</v>
      </c>
      <c r="H562" s="4" t="s">
        <v>37</v>
      </c>
      <c r="I562" s="4" t="s">
        <v>38</v>
      </c>
      <c r="J562" s="7">
        <v>2616107.4378318004</v>
      </c>
      <c r="K562" s="9"/>
    </row>
    <row r="563" spans="1:11" ht="14.25" customHeight="1" x14ac:dyDescent="0.3">
      <c r="A563" s="4" t="s">
        <v>58</v>
      </c>
      <c r="B563" s="4" t="s">
        <v>33</v>
      </c>
      <c r="C563" s="4" t="s">
        <v>42</v>
      </c>
      <c r="D563" s="5">
        <v>41699</v>
      </c>
      <c r="E563" s="6">
        <f t="shared" si="2"/>
        <v>3</v>
      </c>
      <c r="F563" s="6" t="s">
        <v>35</v>
      </c>
      <c r="G563" s="4" t="s">
        <v>40</v>
      </c>
      <c r="H563" s="4" t="s">
        <v>37</v>
      </c>
      <c r="I563" s="4" t="s">
        <v>38</v>
      </c>
      <c r="J563" s="7">
        <v>2497537.4048039801</v>
      </c>
      <c r="K563" s="9"/>
    </row>
    <row r="564" spans="1:11" ht="14.25" customHeight="1" x14ac:dyDescent="0.3">
      <c r="A564" s="4" t="s">
        <v>58</v>
      </c>
      <c r="B564" s="4" t="s">
        <v>33</v>
      </c>
      <c r="C564" s="4" t="s">
        <v>42</v>
      </c>
      <c r="D564" s="5">
        <v>41730</v>
      </c>
      <c r="E564" s="6">
        <f t="shared" si="2"/>
        <v>4</v>
      </c>
      <c r="F564" s="6" t="s">
        <v>35</v>
      </c>
      <c r="G564" s="4" t="s">
        <v>40</v>
      </c>
      <c r="H564" s="4" t="s">
        <v>37</v>
      </c>
      <c r="I564" s="4" t="s">
        <v>38</v>
      </c>
      <c r="J564" s="7">
        <v>1880594.9392397199</v>
      </c>
      <c r="K564" s="9"/>
    </row>
    <row r="565" spans="1:11" ht="14.25" customHeight="1" x14ac:dyDescent="0.3">
      <c r="A565" s="4" t="s">
        <v>58</v>
      </c>
      <c r="B565" s="4" t="s">
        <v>33</v>
      </c>
      <c r="C565" s="4" t="s">
        <v>42</v>
      </c>
      <c r="D565" s="5">
        <v>41760</v>
      </c>
      <c r="E565" s="6">
        <f t="shared" si="2"/>
        <v>5</v>
      </c>
      <c r="F565" s="6" t="s">
        <v>35</v>
      </c>
      <c r="G565" s="4" t="s">
        <v>40</v>
      </c>
      <c r="H565" s="4" t="s">
        <v>37</v>
      </c>
      <c r="I565" s="4" t="s">
        <v>38</v>
      </c>
      <c r="J565" s="7">
        <v>1799580.2809168801</v>
      </c>
      <c r="K565" s="9"/>
    </row>
    <row r="566" spans="1:11" ht="14.25" customHeight="1" x14ac:dyDescent="0.3">
      <c r="A566" s="4" t="s">
        <v>58</v>
      </c>
      <c r="B566" s="4" t="s">
        <v>33</v>
      </c>
      <c r="C566" s="4" t="s">
        <v>42</v>
      </c>
      <c r="D566" s="5">
        <v>41791</v>
      </c>
      <c r="E566" s="6">
        <f t="shared" si="2"/>
        <v>6</v>
      </c>
      <c r="F566" s="6" t="s">
        <v>35</v>
      </c>
      <c r="G566" s="4" t="s">
        <v>40</v>
      </c>
      <c r="H566" s="4" t="s">
        <v>37</v>
      </c>
      <c r="I566" s="4" t="s">
        <v>38</v>
      </c>
      <c r="J566" s="7">
        <v>1962186.22557672</v>
      </c>
      <c r="K566" s="9"/>
    </row>
    <row r="567" spans="1:11" ht="14.25" customHeight="1" x14ac:dyDescent="0.3">
      <c r="A567" s="4" t="s">
        <v>58</v>
      </c>
      <c r="B567" s="4" t="s">
        <v>33</v>
      </c>
      <c r="C567" s="4" t="s">
        <v>42</v>
      </c>
      <c r="D567" s="5">
        <v>41456</v>
      </c>
      <c r="E567" s="6">
        <f t="shared" si="2"/>
        <v>7</v>
      </c>
      <c r="F567" s="6" t="s">
        <v>35</v>
      </c>
      <c r="G567" s="4" t="s">
        <v>40</v>
      </c>
      <c r="H567" s="4" t="s">
        <v>39</v>
      </c>
      <c r="I567" s="4" t="s">
        <v>38</v>
      </c>
      <c r="J567" s="7">
        <v>3873782.0619640001</v>
      </c>
      <c r="K567" s="9"/>
    </row>
    <row r="568" spans="1:11" ht="14.25" customHeight="1" x14ac:dyDescent="0.3">
      <c r="A568" s="4" t="s">
        <v>58</v>
      </c>
      <c r="B568" s="4" t="s">
        <v>33</v>
      </c>
      <c r="C568" s="4" t="s">
        <v>42</v>
      </c>
      <c r="D568" s="5">
        <v>41487</v>
      </c>
      <c r="E568" s="6">
        <f t="shared" si="2"/>
        <v>8</v>
      </c>
      <c r="F568" s="6" t="s">
        <v>35</v>
      </c>
      <c r="G568" s="4" t="s">
        <v>40</v>
      </c>
      <c r="H568" s="4" t="s">
        <v>39</v>
      </c>
      <c r="I568" s="4" t="s">
        <v>38</v>
      </c>
      <c r="J568" s="7">
        <v>3236640.6193384002</v>
      </c>
      <c r="K568" s="9"/>
    </row>
    <row r="569" spans="1:11" ht="14.25" customHeight="1" x14ac:dyDescent="0.3">
      <c r="A569" s="4" t="s">
        <v>58</v>
      </c>
      <c r="B569" s="4" t="s">
        <v>33</v>
      </c>
      <c r="C569" s="4" t="s">
        <v>42</v>
      </c>
      <c r="D569" s="5">
        <v>41518</v>
      </c>
      <c r="E569" s="6">
        <f t="shared" si="2"/>
        <v>9</v>
      </c>
      <c r="F569" s="6" t="s">
        <v>35</v>
      </c>
      <c r="G569" s="4" t="s">
        <v>40</v>
      </c>
      <c r="H569" s="4" t="s">
        <v>39</v>
      </c>
      <c r="I569" s="4" t="s">
        <v>38</v>
      </c>
      <c r="J569" s="7">
        <v>3452365.4743496003</v>
      </c>
      <c r="K569" s="9"/>
    </row>
    <row r="570" spans="1:11" ht="14.25" customHeight="1" x14ac:dyDescent="0.3">
      <c r="A570" s="4" t="s">
        <v>58</v>
      </c>
      <c r="B570" s="4" t="s">
        <v>33</v>
      </c>
      <c r="C570" s="4" t="s">
        <v>42</v>
      </c>
      <c r="D570" s="5">
        <v>41548</v>
      </c>
      <c r="E570" s="6">
        <f t="shared" si="2"/>
        <v>10</v>
      </c>
      <c r="F570" s="6" t="s">
        <v>35</v>
      </c>
      <c r="G570" s="4" t="s">
        <v>40</v>
      </c>
      <c r="H570" s="4" t="s">
        <v>39</v>
      </c>
      <c r="I570" s="4" t="s">
        <v>38</v>
      </c>
      <c r="J570" s="7">
        <v>3356591.8241904001</v>
      </c>
      <c r="K570" s="9"/>
    </row>
    <row r="571" spans="1:11" ht="14.25" customHeight="1" x14ac:dyDescent="0.3">
      <c r="A571" s="4" t="s">
        <v>58</v>
      </c>
      <c r="B571" s="4" t="s">
        <v>33</v>
      </c>
      <c r="C571" s="4" t="s">
        <v>42</v>
      </c>
      <c r="D571" s="5">
        <v>41579</v>
      </c>
      <c r="E571" s="6">
        <f t="shared" si="2"/>
        <v>11</v>
      </c>
      <c r="F571" s="6" t="s">
        <v>35</v>
      </c>
      <c r="G571" s="4" t="s">
        <v>40</v>
      </c>
      <c r="H571" s="4" t="s">
        <v>39</v>
      </c>
      <c r="I571" s="4" t="s">
        <v>38</v>
      </c>
      <c r="J571" s="7">
        <v>3011576.2034932002</v>
      </c>
      <c r="K571" s="9"/>
    </row>
    <row r="572" spans="1:11" ht="14.25" customHeight="1" x14ac:dyDescent="0.3">
      <c r="A572" s="4" t="s">
        <v>58</v>
      </c>
      <c r="B572" s="4" t="s">
        <v>33</v>
      </c>
      <c r="C572" s="4" t="s">
        <v>42</v>
      </c>
      <c r="D572" s="5">
        <v>41609</v>
      </c>
      <c r="E572" s="6">
        <f t="shared" si="2"/>
        <v>12</v>
      </c>
      <c r="F572" s="6" t="s">
        <v>35</v>
      </c>
      <c r="G572" s="4" t="s">
        <v>40</v>
      </c>
      <c r="H572" s="4" t="s">
        <v>39</v>
      </c>
      <c r="I572" s="4" t="s">
        <v>38</v>
      </c>
      <c r="J572" s="7">
        <v>3605073.1360128</v>
      </c>
      <c r="K572" s="9"/>
    </row>
    <row r="573" spans="1:11" ht="14.25" customHeight="1" x14ac:dyDescent="0.3">
      <c r="A573" s="4" t="s">
        <v>58</v>
      </c>
      <c r="B573" s="4" t="s">
        <v>33</v>
      </c>
      <c r="C573" s="4" t="s">
        <v>42</v>
      </c>
      <c r="D573" s="5">
        <v>41640</v>
      </c>
      <c r="E573" s="6">
        <f t="shared" si="2"/>
        <v>1</v>
      </c>
      <c r="F573" s="6" t="s">
        <v>35</v>
      </c>
      <c r="G573" s="4" t="s">
        <v>40</v>
      </c>
      <c r="H573" s="4" t="s">
        <v>39</v>
      </c>
      <c r="I573" s="4" t="s">
        <v>38</v>
      </c>
      <c r="J573" s="7">
        <v>5213462.9938199995</v>
      </c>
      <c r="K573" s="9"/>
    </row>
    <row r="574" spans="1:11" ht="14.25" customHeight="1" x14ac:dyDescent="0.3">
      <c r="A574" s="4" t="s">
        <v>58</v>
      </c>
      <c r="B574" s="4" t="s">
        <v>33</v>
      </c>
      <c r="C574" s="4" t="s">
        <v>42</v>
      </c>
      <c r="D574" s="5">
        <v>41671</v>
      </c>
      <c r="E574" s="6">
        <f t="shared" si="2"/>
        <v>2</v>
      </c>
      <c r="F574" s="6" t="s">
        <v>35</v>
      </c>
      <c r="G574" s="4" t="s">
        <v>40</v>
      </c>
      <c r="H574" s="4" t="s">
        <v>39</v>
      </c>
      <c r="I574" s="4" t="s">
        <v>38</v>
      </c>
      <c r="J574" s="7">
        <v>4601973.0645340011</v>
      </c>
      <c r="K574" s="9"/>
    </row>
    <row r="575" spans="1:11" ht="14.25" customHeight="1" x14ac:dyDescent="0.3">
      <c r="A575" s="4" t="s">
        <v>58</v>
      </c>
      <c r="B575" s="4" t="s">
        <v>33</v>
      </c>
      <c r="C575" s="4" t="s">
        <v>42</v>
      </c>
      <c r="D575" s="5">
        <v>41699</v>
      </c>
      <c r="E575" s="6">
        <f t="shared" si="2"/>
        <v>3</v>
      </c>
      <c r="F575" s="6" t="s">
        <v>35</v>
      </c>
      <c r="G575" s="4" t="s">
        <v>40</v>
      </c>
      <c r="H575" s="4" t="s">
        <v>39</v>
      </c>
      <c r="I575" s="4" t="s">
        <v>38</v>
      </c>
      <c r="J575" s="7">
        <v>4341474.4526009997</v>
      </c>
      <c r="K575" s="9"/>
    </row>
    <row r="576" spans="1:11" ht="14.25" customHeight="1" x14ac:dyDescent="0.3">
      <c r="A576" s="4" t="s">
        <v>58</v>
      </c>
      <c r="B576" s="4" t="s">
        <v>33</v>
      </c>
      <c r="C576" s="4" t="s">
        <v>42</v>
      </c>
      <c r="D576" s="5">
        <v>41730</v>
      </c>
      <c r="E576" s="6">
        <f t="shared" si="2"/>
        <v>4</v>
      </c>
      <c r="F576" s="6" t="s">
        <v>35</v>
      </c>
      <c r="G576" s="4" t="s">
        <v>40</v>
      </c>
      <c r="H576" s="4" t="s">
        <v>39</v>
      </c>
      <c r="I576" s="4" t="s">
        <v>38</v>
      </c>
      <c r="J576" s="7">
        <v>4348448.7778535997</v>
      </c>
      <c r="K576" s="9"/>
    </row>
    <row r="577" spans="1:11" ht="14.25" customHeight="1" x14ac:dyDescent="0.3">
      <c r="A577" s="4" t="s">
        <v>58</v>
      </c>
      <c r="B577" s="4" t="s">
        <v>33</v>
      </c>
      <c r="C577" s="4" t="s">
        <v>42</v>
      </c>
      <c r="D577" s="5">
        <v>41760</v>
      </c>
      <c r="E577" s="6">
        <f t="shared" si="2"/>
        <v>5</v>
      </c>
      <c r="F577" s="6" t="s">
        <v>35</v>
      </c>
      <c r="G577" s="4" t="s">
        <v>40</v>
      </c>
      <c r="H577" s="4" t="s">
        <v>39</v>
      </c>
      <c r="I577" s="4" t="s">
        <v>38</v>
      </c>
      <c r="J577" s="7">
        <v>3249860.6738448003</v>
      </c>
      <c r="K577" s="9"/>
    </row>
    <row r="578" spans="1:11" ht="14.25" customHeight="1" x14ac:dyDescent="0.3">
      <c r="A578" s="4" t="s">
        <v>58</v>
      </c>
      <c r="B578" s="4" t="s">
        <v>33</v>
      </c>
      <c r="C578" s="4" t="s">
        <v>42</v>
      </c>
      <c r="D578" s="5">
        <v>41791</v>
      </c>
      <c r="E578" s="6">
        <f t="shared" si="2"/>
        <v>6</v>
      </c>
      <c r="F578" s="6" t="s">
        <v>35</v>
      </c>
      <c r="G578" s="4" t="s">
        <v>40</v>
      </c>
      <c r="H578" s="4" t="s">
        <v>39</v>
      </c>
      <c r="I578" s="4" t="s">
        <v>38</v>
      </c>
      <c r="J578" s="7">
        <v>3447637.2776856003</v>
      </c>
      <c r="K578" s="9"/>
    </row>
    <row r="579" spans="1:11" ht="14.25" customHeight="1" x14ac:dyDescent="0.3">
      <c r="A579" s="4" t="s">
        <v>58</v>
      </c>
      <c r="B579" s="4" t="s">
        <v>33</v>
      </c>
      <c r="C579" s="4" t="s">
        <v>42</v>
      </c>
      <c r="D579" s="5">
        <v>41456</v>
      </c>
      <c r="E579" s="6">
        <f t="shared" si="2"/>
        <v>7</v>
      </c>
      <c r="F579" s="6" t="s">
        <v>35</v>
      </c>
      <c r="G579" s="4" t="s">
        <v>41</v>
      </c>
      <c r="H579" s="4" t="s">
        <v>37</v>
      </c>
      <c r="I579" s="4" t="s">
        <v>38</v>
      </c>
      <c r="J579" s="7">
        <v>4205710.5050467979</v>
      </c>
      <c r="K579" s="9"/>
    </row>
    <row r="580" spans="1:11" ht="14.25" customHeight="1" x14ac:dyDescent="0.3">
      <c r="A580" s="4" t="s">
        <v>58</v>
      </c>
      <c r="B580" s="4" t="s">
        <v>33</v>
      </c>
      <c r="C580" s="4" t="s">
        <v>42</v>
      </c>
      <c r="D580" s="5">
        <v>41487</v>
      </c>
      <c r="E580" s="6">
        <f t="shared" si="2"/>
        <v>8</v>
      </c>
      <c r="F580" s="6" t="s">
        <v>35</v>
      </c>
      <c r="G580" s="4" t="s">
        <v>41</v>
      </c>
      <c r="H580" s="4" t="s">
        <v>37</v>
      </c>
      <c r="I580" s="4" t="s">
        <v>38</v>
      </c>
      <c r="J580" s="7">
        <v>3388330.7652803189</v>
      </c>
      <c r="K580" s="9"/>
    </row>
    <row r="581" spans="1:11" ht="14.25" customHeight="1" x14ac:dyDescent="0.3">
      <c r="A581" s="4" t="s">
        <v>58</v>
      </c>
      <c r="B581" s="4" t="s">
        <v>33</v>
      </c>
      <c r="C581" s="4" t="s">
        <v>42</v>
      </c>
      <c r="D581" s="5">
        <v>41518</v>
      </c>
      <c r="E581" s="6">
        <f t="shared" si="2"/>
        <v>9</v>
      </c>
      <c r="F581" s="6" t="s">
        <v>35</v>
      </c>
      <c r="G581" s="4" t="s">
        <v>41</v>
      </c>
      <c r="H581" s="4" t="s">
        <v>37</v>
      </c>
      <c r="I581" s="4" t="s">
        <v>38</v>
      </c>
      <c r="J581" s="7">
        <v>4067080.518160814</v>
      </c>
      <c r="K581" s="9"/>
    </row>
    <row r="582" spans="1:11" ht="14.25" customHeight="1" x14ac:dyDescent="0.3">
      <c r="A582" s="4" t="s">
        <v>58</v>
      </c>
      <c r="B582" s="4" t="s">
        <v>33</v>
      </c>
      <c r="C582" s="4" t="s">
        <v>42</v>
      </c>
      <c r="D582" s="5">
        <v>41548</v>
      </c>
      <c r="E582" s="6">
        <f t="shared" si="2"/>
        <v>10</v>
      </c>
      <c r="F582" s="6" t="s">
        <v>35</v>
      </c>
      <c r="G582" s="4" t="s">
        <v>41</v>
      </c>
      <c r="H582" s="4" t="s">
        <v>37</v>
      </c>
      <c r="I582" s="4" t="s">
        <v>38</v>
      </c>
      <c r="J582" s="7">
        <v>3744069.5923996787</v>
      </c>
      <c r="K582" s="9"/>
    </row>
    <row r="583" spans="1:11" ht="14.25" customHeight="1" x14ac:dyDescent="0.3">
      <c r="A583" s="4" t="s">
        <v>58</v>
      </c>
      <c r="B583" s="4" t="s">
        <v>33</v>
      </c>
      <c r="C583" s="4" t="s">
        <v>42</v>
      </c>
      <c r="D583" s="5">
        <v>41579</v>
      </c>
      <c r="E583" s="6">
        <f t="shared" si="2"/>
        <v>11</v>
      </c>
      <c r="F583" s="6" t="s">
        <v>35</v>
      </c>
      <c r="G583" s="4" t="s">
        <v>41</v>
      </c>
      <c r="H583" s="4" t="s">
        <v>37</v>
      </c>
      <c r="I583" s="4" t="s">
        <v>38</v>
      </c>
      <c r="J583" s="7">
        <v>3462813.1125993291</v>
      </c>
      <c r="K583" s="9"/>
    </row>
    <row r="584" spans="1:11" ht="14.25" customHeight="1" x14ac:dyDescent="0.3">
      <c r="A584" s="4" t="s">
        <v>58</v>
      </c>
      <c r="B584" s="4" t="s">
        <v>33</v>
      </c>
      <c r="C584" s="4" t="s">
        <v>42</v>
      </c>
      <c r="D584" s="5">
        <v>41609</v>
      </c>
      <c r="E584" s="6">
        <f t="shared" si="2"/>
        <v>12</v>
      </c>
      <c r="F584" s="6" t="s">
        <v>35</v>
      </c>
      <c r="G584" s="4" t="s">
        <v>41</v>
      </c>
      <c r="H584" s="4" t="s">
        <v>37</v>
      </c>
      <c r="I584" s="4" t="s">
        <v>38</v>
      </c>
      <c r="J584" s="7">
        <v>3568361.8434775192</v>
      </c>
      <c r="K584" s="9"/>
    </row>
    <row r="585" spans="1:11" ht="14.25" customHeight="1" x14ac:dyDescent="0.3">
      <c r="A585" s="4" t="s">
        <v>58</v>
      </c>
      <c r="B585" s="4" t="s">
        <v>33</v>
      </c>
      <c r="C585" s="4" t="s">
        <v>42</v>
      </c>
      <c r="D585" s="5">
        <v>41640</v>
      </c>
      <c r="E585" s="6">
        <f t="shared" si="2"/>
        <v>1</v>
      </c>
      <c r="F585" s="6" t="s">
        <v>35</v>
      </c>
      <c r="G585" s="4" t="s">
        <v>41</v>
      </c>
      <c r="H585" s="4" t="s">
        <v>37</v>
      </c>
      <c r="I585" s="4" t="s">
        <v>38</v>
      </c>
      <c r="J585" s="7">
        <v>5471503.3322801981</v>
      </c>
      <c r="K585" s="9"/>
    </row>
    <row r="586" spans="1:11" ht="14.25" customHeight="1" x14ac:dyDescent="0.3">
      <c r="A586" s="4" t="s">
        <v>58</v>
      </c>
      <c r="B586" s="4" t="s">
        <v>33</v>
      </c>
      <c r="C586" s="4" t="s">
        <v>42</v>
      </c>
      <c r="D586" s="5">
        <v>41671</v>
      </c>
      <c r="E586" s="6">
        <f t="shared" si="2"/>
        <v>2</v>
      </c>
      <c r="F586" s="6" t="s">
        <v>35</v>
      </c>
      <c r="G586" s="4" t="s">
        <v>41</v>
      </c>
      <c r="H586" s="4" t="s">
        <v>37</v>
      </c>
      <c r="I586" s="4" t="s">
        <v>38</v>
      </c>
      <c r="J586" s="7">
        <v>5059522.5801976481</v>
      </c>
      <c r="K586" s="9"/>
    </row>
    <row r="587" spans="1:11" ht="14.25" customHeight="1" x14ac:dyDescent="0.3">
      <c r="A587" s="4" t="s">
        <v>58</v>
      </c>
      <c r="B587" s="4" t="s">
        <v>33</v>
      </c>
      <c r="C587" s="4" t="s">
        <v>42</v>
      </c>
      <c r="D587" s="5">
        <v>41699</v>
      </c>
      <c r="E587" s="6">
        <f t="shared" si="2"/>
        <v>3</v>
      </c>
      <c r="F587" s="6" t="s">
        <v>35</v>
      </c>
      <c r="G587" s="4" t="s">
        <v>41</v>
      </c>
      <c r="H587" s="4" t="s">
        <v>37</v>
      </c>
      <c r="I587" s="4" t="s">
        <v>38</v>
      </c>
      <c r="J587" s="7">
        <v>4550701.2166301943</v>
      </c>
      <c r="K587" s="9"/>
    </row>
    <row r="588" spans="1:11" ht="14.25" customHeight="1" x14ac:dyDescent="0.3">
      <c r="A588" s="4" t="s">
        <v>58</v>
      </c>
      <c r="B588" s="4" t="s">
        <v>33</v>
      </c>
      <c r="C588" s="4" t="s">
        <v>42</v>
      </c>
      <c r="D588" s="5">
        <v>41730</v>
      </c>
      <c r="E588" s="6">
        <f t="shared" si="2"/>
        <v>4</v>
      </c>
      <c r="F588" s="6" t="s">
        <v>35</v>
      </c>
      <c r="G588" s="4" t="s">
        <v>41</v>
      </c>
      <c r="H588" s="4" t="s">
        <v>37</v>
      </c>
      <c r="I588" s="4" t="s">
        <v>38</v>
      </c>
      <c r="J588" s="7">
        <v>4783246.4214486899</v>
      </c>
      <c r="K588" s="9"/>
    </row>
    <row r="589" spans="1:11" ht="14.25" customHeight="1" x14ac:dyDescent="0.3">
      <c r="A589" s="4" t="s">
        <v>58</v>
      </c>
      <c r="B589" s="4" t="s">
        <v>33</v>
      </c>
      <c r="C589" s="4" t="s">
        <v>42</v>
      </c>
      <c r="D589" s="5">
        <v>41760</v>
      </c>
      <c r="E589" s="6">
        <f t="shared" si="2"/>
        <v>5</v>
      </c>
      <c r="F589" s="6" t="s">
        <v>35</v>
      </c>
      <c r="G589" s="4" t="s">
        <v>41</v>
      </c>
      <c r="H589" s="4" t="s">
        <v>37</v>
      </c>
      <c r="I589" s="4" t="s">
        <v>38</v>
      </c>
      <c r="J589" s="7">
        <v>3615900.6923301592</v>
      </c>
      <c r="K589" s="9"/>
    </row>
    <row r="590" spans="1:11" ht="14.25" customHeight="1" x14ac:dyDescent="0.3">
      <c r="A590" s="4" t="s">
        <v>58</v>
      </c>
      <c r="B590" s="4" t="s">
        <v>33</v>
      </c>
      <c r="C590" s="4" t="s">
        <v>42</v>
      </c>
      <c r="D590" s="5">
        <v>41791</v>
      </c>
      <c r="E590" s="6">
        <f t="shared" si="2"/>
        <v>6</v>
      </c>
      <c r="F590" s="6" t="s">
        <v>35</v>
      </c>
      <c r="G590" s="4" t="s">
        <v>41</v>
      </c>
      <c r="H590" s="4" t="s">
        <v>37</v>
      </c>
      <c r="I590" s="4" t="s">
        <v>38</v>
      </c>
      <c r="J590" s="7">
        <v>3879202.5837155385</v>
      </c>
      <c r="K590" s="9"/>
    </row>
    <row r="591" spans="1:11" ht="14.25" customHeight="1" x14ac:dyDescent="0.3">
      <c r="A591" s="4" t="s">
        <v>58</v>
      </c>
      <c r="B591" s="4" t="s">
        <v>33</v>
      </c>
      <c r="C591" s="4" t="s">
        <v>43</v>
      </c>
      <c r="D591" s="5">
        <v>41456</v>
      </c>
      <c r="E591" s="6">
        <f t="shared" si="2"/>
        <v>7</v>
      </c>
      <c r="F591" s="6" t="s">
        <v>35</v>
      </c>
      <c r="G591" s="4" t="s">
        <v>36</v>
      </c>
      <c r="H591" s="4" t="s">
        <v>37</v>
      </c>
      <c r="I591" s="4" t="s">
        <v>38</v>
      </c>
      <c r="J591" s="7">
        <v>1689221.1490034999</v>
      </c>
      <c r="K591" s="9"/>
    </row>
    <row r="592" spans="1:11" ht="14.25" customHeight="1" x14ac:dyDescent="0.3">
      <c r="A592" s="4" t="s">
        <v>58</v>
      </c>
      <c r="B592" s="4" t="s">
        <v>33</v>
      </c>
      <c r="C592" s="4" t="s">
        <v>43</v>
      </c>
      <c r="D592" s="5">
        <v>41487</v>
      </c>
      <c r="E592" s="6">
        <f t="shared" si="2"/>
        <v>8</v>
      </c>
      <c r="F592" s="6" t="s">
        <v>35</v>
      </c>
      <c r="G592" s="4" t="s">
        <v>36</v>
      </c>
      <c r="H592" s="4" t="s">
        <v>37</v>
      </c>
      <c r="I592" s="4" t="s">
        <v>38</v>
      </c>
      <c r="J592" s="7">
        <v>2059921.8667754997</v>
      </c>
      <c r="K592" s="9"/>
    </row>
    <row r="593" spans="1:11" ht="14.25" customHeight="1" x14ac:dyDescent="0.3">
      <c r="A593" s="4" t="s">
        <v>58</v>
      </c>
      <c r="B593" s="4" t="s">
        <v>33</v>
      </c>
      <c r="C593" s="4" t="s">
        <v>43</v>
      </c>
      <c r="D593" s="5">
        <v>41518</v>
      </c>
      <c r="E593" s="6">
        <f t="shared" si="2"/>
        <v>9</v>
      </c>
      <c r="F593" s="6" t="s">
        <v>35</v>
      </c>
      <c r="G593" s="4" t="s">
        <v>36</v>
      </c>
      <c r="H593" s="4" t="s">
        <v>37</v>
      </c>
      <c r="I593" s="4" t="s">
        <v>38</v>
      </c>
      <c r="J593" s="7">
        <v>1793176.531129</v>
      </c>
      <c r="K593" s="9"/>
    </row>
    <row r="594" spans="1:11" ht="14.25" customHeight="1" x14ac:dyDescent="0.3">
      <c r="A594" s="4" t="s">
        <v>58</v>
      </c>
      <c r="B594" s="4" t="s">
        <v>33</v>
      </c>
      <c r="C594" s="4" t="s">
        <v>43</v>
      </c>
      <c r="D594" s="5">
        <v>41548</v>
      </c>
      <c r="E594" s="6">
        <f t="shared" si="2"/>
        <v>10</v>
      </c>
      <c r="F594" s="6" t="s">
        <v>35</v>
      </c>
      <c r="G594" s="4" t="s">
        <v>36</v>
      </c>
      <c r="H594" s="4" t="s">
        <v>37</v>
      </c>
      <c r="I594" s="4" t="s">
        <v>38</v>
      </c>
      <c r="J594" s="7">
        <v>1547855.7555440001</v>
      </c>
      <c r="K594" s="9"/>
    </row>
    <row r="595" spans="1:11" ht="14.25" customHeight="1" x14ac:dyDescent="0.3">
      <c r="A595" s="4" t="s">
        <v>58</v>
      </c>
      <c r="B595" s="4" t="s">
        <v>33</v>
      </c>
      <c r="C595" s="4" t="s">
        <v>43</v>
      </c>
      <c r="D595" s="5">
        <v>41579</v>
      </c>
      <c r="E595" s="6">
        <f t="shared" si="2"/>
        <v>11</v>
      </c>
      <c r="F595" s="6" t="s">
        <v>35</v>
      </c>
      <c r="G595" s="4" t="s">
        <v>36</v>
      </c>
      <c r="H595" s="4" t="s">
        <v>37</v>
      </c>
      <c r="I595" s="4" t="s">
        <v>38</v>
      </c>
      <c r="J595" s="7">
        <v>1621360.3148906252</v>
      </c>
      <c r="K595" s="9"/>
    </row>
    <row r="596" spans="1:11" ht="14.25" customHeight="1" x14ac:dyDescent="0.3">
      <c r="A596" s="4" t="s">
        <v>58</v>
      </c>
      <c r="B596" s="4" t="s">
        <v>33</v>
      </c>
      <c r="C596" s="4" t="s">
        <v>43</v>
      </c>
      <c r="D596" s="5">
        <v>41609</v>
      </c>
      <c r="E596" s="6">
        <f t="shared" si="2"/>
        <v>12</v>
      </c>
      <c r="F596" s="6" t="s">
        <v>35</v>
      </c>
      <c r="G596" s="4" t="s">
        <v>36</v>
      </c>
      <c r="H596" s="4" t="s">
        <v>37</v>
      </c>
      <c r="I596" s="4" t="s">
        <v>38</v>
      </c>
      <c r="J596" s="7">
        <v>1330451.9418015</v>
      </c>
      <c r="K596" s="9"/>
    </row>
    <row r="597" spans="1:11" ht="14.25" customHeight="1" x14ac:dyDescent="0.3">
      <c r="A597" s="4" t="s">
        <v>58</v>
      </c>
      <c r="B597" s="4" t="s">
        <v>33</v>
      </c>
      <c r="C597" s="4" t="s">
        <v>43</v>
      </c>
      <c r="D597" s="5">
        <v>41640</v>
      </c>
      <c r="E597" s="6">
        <f t="shared" si="2"/>
        <v>1</v>
      </c>
      <c r="F597" s="6" t="s">
        <v>35</v>
      </c>
      <c r="G597" s="4" t="s">
        <v>36</v>
      </c>
      <c r="H597" s="4" t="s">
        <v>37</v>
      </c>
      <c r="I597" s="4" t="s">
        <v>38</v>
      </c>
      <c r="J597" s="7">
        <v>2228780.4880005</v>
      </c>
      <c r="K597" s="9"/>
    </row>
    <row r="598" spans="1:11" ht="14.25" customHeight="1" x14ac:dyDescent="0.3">
      <c r="A598" s="4" t="s">
        <v>58</v>
      </c>
      <c r="B598" s="4" t="s">
        <v>33</v>
      </c>
      <c r="C598" s="4" t="s">
        <v>43</v>
      </c>
      <c r="D598" s="5">
        <v>41671</v>
      </c>
      <c r="E598" s="6">
        <f t="shared" si="2"/>
        <v>2</v>
      </c>
      <c r="F598" s="6" t="s">
        <v>35</v>
      </c>
      <c r="G598" s="4" t="s">
        <v>36</v>
      </c>
      <c r="H598" s="4" t="s">
        <v>37</v>
      </c>
      <c r="I598" s="4" t="s">
        <v>38</v>
      </c>
      <c r="J598" s="7">
        <v>2185969.2785069998</v>
      </c>
      <c r="K598" s="9"/>
    </row>
    <row r="599" spans="1:11" ht="14.25" customHeight="1" x14ac:dyDescent="0.3">
      <c r="A599" s="4" t="s">
        <v>58</v>
      </c>
      <c r="B599" s="4" t="s">
        <v>33</v>
      </c>
      <c r="C599" s="4" t="s">
        <v>43</v>
      </c>
      <c r="D599" s="5">
        <v>41699</v>
      </c>
      <c r="E599" s="6">
        <f t="shared" si="2"/>
        <v>3</v>
      </c>
      <c r="F599" s="6" t="s">
        <v>35</v>
      </c>
      <c r="G599" s="4" t="s">
        <v>36</v>
      </c>
      <c r="H599" s="4" t="s">
        <v>37</v>
      </c>
      <c r="I599" s="4" t="s">
        <v>38</v>
      </c>
      <c r="J599" s="7">
        <v>1950392.0613048752</v>
      </c>
      <c r="K599" s="9"/>
    </row>
    <row r="600" spans="1:11" ht="14.25" customHeight="1" x14ac:dyDescent="0.3">
      <c r="A600" s="4" t="s">
        <v>58</v>
      </c>
      <c r="B600" s="4" t="s">
        <v>33</v>
      </c>
      <c r="C600" s="4" t="s">
        <v>43</v>
      </c>
      <c r="D600" s="5">
        <v>41730</v>
      </c>
      <c r="E600" s="6">
        <f t="shared" si="2"/>
        <v>4</v>
      </c>
      <c r="F600" s="6" t="s">
        <v>35</v>
      </c>
      <c r="G600" s="4" t="s">
        <v>36</v>
      </c>
      <c r="H600" s="4" t="s">
        <v>37</v>
      </c>
      <c r="I600" s="4" t="s">
        <v>38</v>
      </c>
      <c r="J600" s="7">
        <v>1986295.0526719999</v>
      </c>
      <c r="K600" s="9"/>
    </row>
    <row r="601" spans="1:11" ht="14.25" customHeight="1" x14ac:dyDescent="0.3">
      <c r="A601" s="4" t="s">
        <v>58</v>
      </c>
      <c r="B601" s="4" t="s">
        <v>33</v>
      </c>
      <c r="C601" s="4" t="s">
        <v>43</v>
      </c>
      <c r="D601" s="5">
        <v>41760</v>
      </c>
      <c r="E601" s="6">
        <f t="shared" si="2"/>
        <v>5</v>
      </c>
      <c r="F601" s="6" t="s">
        <v>35</v>
      </c>
      <c r="G601" s="4" t="s">
        <v>36</v>
      </c>
      <c r="H601" s="4" t="s">
        <v>37</v>
      </c>
      <c r="I601" s="4" t="s">
        <v>38</v>
      </c>
      <c r="J601" s="7">
        <v>2071155.7982568748</v>
      </c>
      <c r="K601" s="9"/>
    </row>
    <row r="602" spans="1:11" ht="14.25" customHeight="1" x14ac:dyDescent="0.3">
      <c r="A602" s="4" t="s">
        <v>58</v>
      </c>
      <c r="B602" s="4" t="s">
        <v>33</v>
      </c>
      <c r="C602" s="4" t="s">
        <v>43</v>
      </c>
      <c r="D602" s="5">
        <v>41791</v>
      </c>
      <c r="E602" s="6">
        <f t="shared" si="2"/>
        <v>6</v>
      </c>
      <c r="F602" s="6" t="s">
        <v>35</v>
      </c>
      <c r="G602" s="4" t="s">
        <v>36</v>
      </c>
      <c r="H602" s="4" t="s">
        <v>37</v>
      </c>
      <c r="I602" s="4" t="s">
        <v>38</v>
      </c>
      <c r="J602" s="7">
        <v>2273512.0860041254</v>
      </c>
      <c r="K602" s="9"/>
    </row>
    <row r="603" spans="1:11" ht="14.25" customHeight="1" x14ac:dyDescent="0.3">
      <c r="A603" s="4" t="s">
        <v>58</v>
      </c>
      <c r="B603" s="4" t="s">
        <v>33</v>
      </c>
      <c r="C603" s="4" t="s">
        <v>43</v>
      </c>
      <c r="D603" s="5">
        <v>41456</v>
      </c>
      <c r="E603" s="6">
        <f t="shared" si="2"/>
        <v>7</v>
      </c>
      <c r="F603" s="6" t="s">
        <v>35</v>
      </c>
      <c r="G603" s="4" t="s">
        <v>36</v>
      </c>
      <c r="H603" s="4" t="s">
        <v>39</v>
      </c>
      <c r="I603" s="4" t="s">
        <v>38</v>
      </c>
      <c r="J603" s="7">
        <v>3229019.3481892501</v>
      </c>
      <c r="K603" s="9"/>
    </row>
    <row r="604" spans="1:11" ht="14.25" customHeight="1" x14ac:dyDescent="0.3">
      <c r="A604" s="4" t="s">
        <v>58</v>
      </c>
      <c r="B604" s="4" t="s">
        <v>33</v>
      </c>
      <c r="C604" s="4" t="s">
        <v>43</v>
      </c>
      <c r="D604" s="5">
        <v>41487</v>
      </c>
      <c r="E604" s="6">
        <f t="shared" si="2"/>
        <v>8</v>
      </c>
      <c r="F604" s="6" t="s">
        <v>35</v>
      </c>
      <c r="G604" s="4" t="s">
        <v>36</v>
      </c>
      <c r="H604" s="4" t="s">
        <v>39</v>
      </c>
      <c r="I604" s="4" t="s">
        <v>38</v>
      </c>
      <c r="J604" s="7">
        <v>3998074.953249</v>
      </c>
      <c r="K604" s="9"/>
    </row>
    <row r="605" spans="1:11" ht="14.25" customHeight="1" x14ac:dyDescent="0.3">
      <c r="A605" s="4" t="s">
        <v>58</v>
      </c>
      <c r="B605" s="4" t="s">
        <v>33</v>
      </c>
      <c r="C605" s="4" t="s">
        <v>43</v>
      </c>
      <c r="D605" s="5">
        <v>41518</v>
      </c>
      <c r="E605" s="6">
        <f t="shared" si="2"/>
        <v>9</v>
      </c>
      <c r="F605" s="6" t="s">
        <v>35</v>
      </c>
      <c r="G605" s="4" t="s">
        <v>36</v>
      </c>
      <c r="H605" s="4" t="s">
        <v>39</v>
      </c>
      <c r="I605" s="4" t="s">
        <v>38</v>
      </c>
      <c r="J605" s="7">
        <v>3458560.3451040001</v>
      </c>
      <c r="K605" s="9"/>
    </row>
    <row r="606" spans="1:11" ht="14.25" customHeight="1" x14ac:dyDescent="0.3">
      <c r="A606" s="4" t="s">
        <v>58</v>
      </c>
      <c r="B606" s="4" t="s">
        <v>33</v>
      </c>
      <c r="C606" s="4" t="s">
        <v>43</v>
      </c>
      <c r="D606" s="5">
        <v>41548</v>
      </c>
      <c r="E606" s="6">
        <f t="shared" si="2"/>
        <v>10</v>
      </c>
      <c r="F606" s="6" t="s">
        <v>35</v>
      </c>
      <c r="G606" s="4" t="s">
        <v>36</v>
      </c>
      <c r="H606" s="4" t="s">
        <v>39</v>
      </c>
      <c r="I606" s="4" t="s">
        <v>38</v>
      </c>
      <c r="J606" s="7">
        <v>2863773.4980290001</v>
      </c>
      <c r="K606" s="9"/>
    </row>
    <row r="607" spans="1:11" ht="14.25" customHeight="1" x14ac:dyDescent="0.3">
      <c r="A607" s="4" t="s">
        <v>58</v>
      </c>
      <c r="B607" s="4" t="s">
        <v>33</v>
      </c>
      <c r="C607" s="4" t="s">
        <v>43</v>
      </c>
      <c r="D607" s="5">
        <v>41579</v>
      </c>
      <c r="E607" s="6">
        <f t="shared" si="2"/>
        <v>11</v>
      </c>
      <c r="F607" s="6" t="s">
        <v>35</v>
      </c>
      <c r="G607" s="4" t="s">
        <v>36</v>
      </c>
      <c r="H607" s="4" t="s">
        <v>39</v>
      </c>
      <c r="I607" s="4" t="s">
        <v>38</v>
      </c>
      <c r="J607" s="7">
        <v>3126213.72064</v>
      </c>
      <c r="K607" s="9"/>
    </row>
    <row r="608" spans="1:11" ht="14.25" customHeight="1" x14ac:dyDescent="0.3">
      <c r="A608" s="4" t="s">
        <v>58</v>
      </c>
      <c r="B608" s="4" t="s">
        <v>33</v>
      </c>
      <c r="C608" s="4" t="s">
        <v>43</v>
      </c>
      <c r="D608" s="5">
        <v>41609</v>
      </c>
      <c r="E608" s="6">
        <f t="shared" si="2"/>
        <v>12</v>
      </c>
      <c r="F608" s="6" t="s">
        <v>35</v>
      </c>
      <c r="G608" s="4" t="s">
        <v>36</v>
      </c>
      <c r="H608" s="4" t="s">
        <v>39</v>
      </c>
      <c r="I608" s="4" t="s">
        <v>38</v>
      </c>
      <c r="J608" s="7">
        <v>2691566.5882560001</v>
      </c>
      <c r="K608" s="9"/>
    </row>
    <row r="609" spans="1:11" ht="14.25" customHeight="1" x14ac:dyDescent="0.3">
      <c r="A609" s="4" t="s">
        <v>58</v>
      </c>
      <c r="B609" s="4" t="s">
        <v>33</v>
      </c>
      <c r="C609" s="4" t="s">
        <v>43</v>
      </c>
      <c r="D609" s="5">
        <v>41640</v>
      </c>
      <c r="E609" s="6">
        <f t="shared" si="2"/>
        <v>1</v>
      </c>
      <c r="F609" s="6" t="s">
        <v>35</v>
      </c>
      <c r="G609" s="4" t="s">
        <v>36</v>
      </c>
      <c r="H609" s="4" t="s">
        <v>39</v>
      </c>
      <c r="I609" s="4" t="s">
        <v>38</v>
      </c>
      <c r="J609" s="7">
        <v>4009179.999363</v>
      </c>
      <c r="K609" s="9"/>
    </row>
    <row r="610" spans="1:11" ht="14.25" customHeight="1" x14ac:dyDescent="0.3">
      <c r="A610" s="4" t="s">
        <v>58</v>
      </c>
      <c r="B610" s="4" t="s">
        <v>33</v>
      </c>
      <c r="C610" s="4" t="s">
        <v>43</v>
      </c>
      <c r="D610" s="5">
        <v>41671</v>
      </c>
      <c r="E610" s="6">
        <f t="shared" si="2"/>
        <v>2</v>
      </c>
      <c r="F610" s="6" t="s">
        <v>35</v>
      </c>
      <c r="G610" s="4" t="s">
        <v>36</v>
      </c>
      <c r="H610" s="4" t="s">
        <v>39</v>
      </c>
      <c r="I610" s="4" t="s">
        <v>38</v>
      </c>
      <c r="J610" s="7">
        <v>4249229.7763439994</v>
      </c>
      <c r="K610" s="9"/>
    </row>
    <row r="611" spans="1:11" ht="14.25" customHeight="1" x14ac:dyDescent="0.3">
      <c r="A611" s="4" t="s">
        <v>58</v>
      </c>
      <c r="B611" s="4" t="s">
        <v>33</v>
      </c>
      <c r="C611" s="4" t="s">
        <v>43</v>
      </c>
      <c r="D611" s="5">
        <v>41699</v>
      </c>
      <c r="E611" s="6">
        <f t="shared" si="2"/>
        <v>3</v>
      </c>
      <c r="F611" s="6" t="s">
        <v>35</v>
      </c>
      <c r="G611" s="4" t="s">
        <v>36</v>
      </c>
      <c r="H611" s="4" t="s">
        <v>39</v>
      </c>
      <c r="I611" s="4" t="s">
        <v>38</v>
      </c>
      <c r="J611" s="7">
        <v>3887025.4362960001</v>
      </c>
      <c r="K611" s="9"/>
    </row>
    <row r="612" spans="1:11" ht="14.25" customHeight="1" x14ac:dyDescent="0.3">
      <c r="A612" s="4" t="s">
        <v>58</v>
      </c>
      <c r="B612" s="4" t="s">
        <v>33</v>
      </c>
      <c r="C612" s="4" t="s">
        <v>43</v>
      </c>
      <c r="D612" s="5">
        <v>41730</v>
      </c>
      <c r="E612" s="6">
        <f t="shared" si="2"/>
        <v>4</v>
      </c>
      <c r="F612" s="6" t="s">
        <v>35</v>
      </c>
      <c r="G612" s="4" t="s">
        <v>36</v>
      </c>
      <c r="H612" s="4" t="s">
        <v>39</v>
      </c>
      <c r="I612" s="4" t="s">
        <v>38</v>
      </c>
      <c r="J612" s="7">
        <v>4377062.9091839995</v>
      </c>
      <c r="K612" s="9"/>
    </row>
    <row r="613" spans="1:11" ht="14.25" customHeight="1" x14ac:dyDescent="0.3">
      <c r="A613" s="4" t="s">
        <v>58</v>
      </c>
      <c r="B613" s="4" t="s">
        <v>33</v>
      </c>
      <c r="C613" s="4" t="s">
        <v>43</v>
      </c>
      <c r="D613" s="5">
        <v>41760</v>
      </c>
      <c r="E613" s="6">
        <f t="shared" si="2"/>
        <v>5</v>
      </c>
      <c r="F613" s="6" t="s">
        <v>35</v>
      </c>
      <c r="G613" s="4" t="s">
        <v>36</v>
      </c>
      <c r="H613" s="4" t="s">
        <v>39</v>
      </c>
      <c r="I613" s="4" t="s">
        <v>38</v>
      </c>
      <c r="J613" s="7">
        <v>4388344.7790930001</v>
      </c>
      <c r="K613" s="9"/>
    </row>
    <row r="614" spans="1:11" ht="14.25" customHeight="1" x14ac:dyDescent="0.3">
      <c r="A614" s="4" t="s">
        <v>58</v>
      </c>
      <c r="B614" s="4" t="s">
        <v>33</v>
      </c>
      <c r="C614" s="4" t="s">
        <v>43</v>
      </c>
      <c r="D614" s="5">
        <v>41791</v>
      </c>
      <c r="E614" s="6">
        <f t="shared" si="2"/>
        <v>6</v>
      </c>
      <c r="F614" s="6" t="s">
        <v>35</v>
      </c>
      <c r="G614" s="4" t="s">
        <v>36</v>
      </c>
      <c r="H614" s="4" t="s">
        <v>39</v>
      </c>
      <c r="I614" s="4" t="s">
        <v>38</v>
      </c>
      <c r="J614" s="7">
        <v>4431008.4784342507</v>
      </c>
      <c r="K614" s="9"/>
    </row>
    <row r="615" spans="1:11" ht="14.25" customHeight="1" x14ac:dyDescent="0.3">
      <c r="A615" s="4" t="s">
        <v>58</v>
      </c>
      <c r="B615" s="4" t="s">
        <v>33</v>
      </c>
      <c r="C615" s="4" t="s">
        <v>43</v>
      </c>
      <c r="D615" s="5">
        <v>41456</v>
      </c>
      <c r="E615" s="6">
        <f t="shared" si="2"/>
        <v>7</v>
      </c>
      <c r="F615" s="6" t="s">
        <v>35</v>
      </c>
      <c r="G615" s="4" t="s">
        <v>40</v>
      </c>
      <c r="H615" s="4" t="s">
        <v>37</v>
      </c>
      <c r="I615" s="4" t="s">
        <v>38</v>
      </c>
      <c r="J615" s="7">
        <v>1665101.5295861098</v>
      </c>
      <c r="K615" s="9"/>
    </row>
    <row r="616" spans="1:11" ht="14.25" customHeight="1" x14ac:dyDescent="0.3">
      <c r="A616" s="4" t="s">
        <v>58</v>
      </c>
      <c r="B616" s="4" t="s">
        <v>33</v>
      </c>
      <c r="C616" s="4" t="s">
        <v>43</v>
      </c>
      <c r="D616" s="5">
        <v>41487</v>
      </c>
      <c r="E616" s="6">
        <f t="shared" si="2"/>
        <v>8</v>
      </c>
      <c r="F616" s="6" t="s">
        <v>35</v>
      </c>
      <c r="G616" s="4" t="s">
        <v>40</v>
      </c>
      <c r="H616" s="4" t="s">
        <v>37</v>
      </c>
      <c r="I616" s="4" t="s">
        <v>38</v>
      </c>
      <c r="J616" s="7">
        <v>1847076.2833604398</v>
      </c>
      <c r="K616" s="9"/>
    </row>
    <row r="617" spans="1:11" ht="14.25" customHeight="1" x14ac:dyDescent="0.3">
      <c r="A617" s="4" t="s">
        <v>58</v>
      </c>
      <c r="B617" s="4" t="s">
        <v>33</v>
      </c>
      <c r="C617" s="4" t="s">
        <v>43</v>
      </c>
      <c r="D617" s="5">
        <v>41518</v>
      </c>
      <c r="E617" s="6">
        <f t="shared" si="2"/>
        <v>9</v>
      </c>
      <c r="F617" s="6" t="s">
        <v>35</v>
      </c>
      <c r="G617" s="4" t="s">
        <v>40</v>
      </c>
      <c r="H617" s="4" t="s">
        <v>37</v>
      </c>
      <c r="I617" s="4" t="s">
        <v>38</v>
      </c>
      <c r="J617" s="7">
        <v>1443255.6006155098</v>
      </c>
      <c r="K617" s="9"/>
    </row>
    <row r="618" spans="1:11" ht="14.25" customHeight="1" x14ac:dyDescent="0.3">
      <c r="A618" s="4" t="s">
        <v>58</v>
      </c>
      <c r="B618" s="4" t="s">
        <v>33</v>
      </c>
      <c r="C618" s="4" t="s">
        <v>43</v>
      </c>
      <c r="D618" s="5">
        <v>41548</v>
      </c>
      <c r="E618" s="6">
        <f t="shared" si="2"/>
        <v>10</v>
      </c>
      <c r="F618" s="6" t="s">
        <v>35</v>
      </c>
      <c r="G618" s="4" t="s">
        <v>40</v>
      </c>
      <c r="H618" s="4" t="s">
        <v>37</v>
      </c>
      <c r="I618" s="4" t="s">
        <v>38</v>
      </c>
      <c r="J618" s="7">
        <v>1340433.4702902001</v>
      </c>
      <c r="K618" s="9"/>
    </row>
    <row r="619" spans="1:11" ht="14.25" customHeight="1" x14ac:dyDescent="0.3">
      <c r="A619" s="4" t="s">
        <v>58</v>
      </c>
      <c r="B619" s="4" t="s">
        <v>33</v>
      </c>
      <c r="C619" s="4" t="s">
        <v>43</v>
      </c>
      <c r="D619" s="5">
        <v>41579</v>
      </c>
      <c r="E619" s="6">
        <f t="shared" si="2"/>
        <v>11</v>
      </c>
      <c r="F619" s="6" t="s">
        <v>35</v>
      </c>
      <c r="G619" s="4" t="s">
        <v>40</v>
      </c>
      <c r="H619" s="4" t="s">
        <v>37</v>
      </c>
      <c r="I619" s="4" t="s">
        <v>38</v>
      </c>
      <c r="J619" s="7">
        <v>1484304.6234175498</v>
      </c>
      <c r="K619" s="9"/>
    </row>
    <row r="620" spans="1:11" ht="14.25" customHeight="1" x14ac:dyDescent="0.3">
      <c r="A620" s="4" t="s">
        <v>58</v>
      </c>
      <c r="B620" s="4" t="s">
        <v>33</v>
      </c>
      <c r="C620" s="4" t="s">
        <v>43</v>
      </c>
      <c r="D620" s="5">
        <v>41609</v>
      </c>
      <c r="E620" s="6">
        <f t="shared" si="2"/>
        <v>12</v>
      </c>
      <c r="F620" s="6" t="s">
        <v>35</v>
      </c>
      <c r="G620" s="4" t="s">
        <v>40</v>
      </c>
      <c r="H620" s="4" t="s">
        <v>37</v>
      </c>
      <c r="I620" s="4" t="s">
        <v>38</v>
      </c>
      <c r="J620" s="7">
        <v>1288013.6333248802</v>
      </c>
      <c r="K620" s="9"/>
    </row>
    <row r="621" spans="1:11" ht="14.25" customHeight="1" x14ac:dyDescent="0.3">
      <c r="A621" s="4" t="s">
        <v>58</v>
      </c>
      <c r="B621" s="4" t="s">
        <v>33</v>
      </c>
      <c r="C621" s="4" t="s">
        <v>43</v>
      </c>
      <c r="D621" s="5">
        <v>41640</v>
      </c>
      <c r="E621" s="6">
        <f t="shared" si="2"/>
        <v>1</v>
      </c>
      <c r="F621" s="6" t="s">
        <v>35</v>
      </c>
      <c r="G621" s="4" t="s">
        <v>40</v>
      </c>
      <c r="H621" s="4" t="s">
        <v>37</v>
      </c>
      <c r="I621" s="4" t="s">
        <v>38</v>
      </c>
      <c r="J621" s="7">
        <v>1934441.18316372</v>
      </c>
      <c r="K621" s="9"/>
    </row>
    <row r="622" spans="1:11" ht="14.25" customHeight="1" x14ac:dyDescent="0.3">
      <c r="A622" s="4" t="s">
        <v>58</v>
      </c>
      <c r="B622" s="4" t="s">
        <v>33</v>
      </c>
      <c r="C622" s="4" t="s">
        <v>43</v>
      </c>
      <c r="D622" s="5">
        <v>41671</v>
      </c>
      <c r="E622" s="6">
        <f t="shared" si="2"/>
        <v>2</v>
      </c>
      <c r="F622" s="6" t="s">
        <v>35</v>
      </c>
      <c r="G622" s="4" t="s">
        <v>40</v>
      </c>
      <c r="H622" s="4" t="s">
        <v>37</v>
      </c>
      <c r="I622" s="4" t="s">
        <v>38</v>
      </c>
      <c r="J622" s="7">
        <v>1867732.8207522598</v>
      </c>
      <c r="K622" s="9"/>
    </row>
    <row r="623" spans="1:11" ht="14.25" customHeight="1" x14ac:dyDescent="0.3">
      <c r="A623" s="4" t="s">
        <v>58</v>
      </c>
      <c r="B623" s="4" t="s">
        <v>33</v>
      </c>
      <c r="C623" s="4" t="s">
        <v>43</v>
      </c>
      <c r="D623" s="5">
        <v>41699</v>
      </c>
      <c r="E623" s="6">
        <f t="shared" si="2"/>
        <v>3</v>
      </c>
      <c r="F623" s="6" t="s">
        <v>35</v>
      </c>
      <c r="G623" s="4" t="s">
        <v>40</v>
      </c>
      <c r="H623" s="4" t="s">
        <v>37</v>
      </c>
      <c r="I623" s="4" t="s">
        <v>38</v>
      </c>
      <c r="J623" s="7">
        <v>1632975.2369934299</v>
      </c>
      <c r="K623" s="9"/>
    </row>
    <row r="624" spans="1:11" ht="14.25" customHeight="1" x14ac:dyDescent="0.3">
      <c r="A624" s="4" t="s">
        <v>58</v>
      </c>
      <c r="B624" s="4" t="s">
        <v>33</v>
      </c>
      <c r="C624" s="4" t="s">
        <v>43</v>
      </c>
      <c r="D624" s="5">
        <v>41730</v>
      </c>
      <c r="E624" s="6">
        <f t="shared" si="2"/>
        <v>4</v>
      </c>
      <c r="F624" s="6" t="s">
        <v>35</v>
      </c>
      <c r="G624" s="4" t="s">
        <v>40</v>
      </c>
      <c r="H624" s="4" t="s">
        <v>37</v>
      </c>
      <c r="I624" s="4" t="s">
        <v>38</v>
      </c>
      <c r="J624" s="7">
        <v>1699686.4578355199</v>
      </c>
      <c r="K624" s="9"/>
    </row>
    <row r="625" spans="1:11" ht="14.25" customHeight="1" x14ac:dyDescent="0.3">
      <c r="A625" s="4" t="s">
        <v>58</v>
      </c>
      <c r="B625" s="4" t="s">
        <v>33</v>
      </c>
      <c r="C625" s="4" t="s">
        <v>43</v>
      </c>
      <c r="D625" s="5">
        <v>41760</v>
      </c>
      <c r="E625" s="6">
        <f t="shared" si="2"/>
        <v>5</v>
      </c>
      <c r="F625" s="6" t="s">
        <v>35</v>
      </c>
      <c r="G625" s="4" t="s">
        <v>40</v>
      </c>
      <c r="H625" s="4" t="s">
        <v>37</v>
      </c>
      <c r="I625" s="4" t="s">
        <v>38</v>
      </c>
      <c r="J625" s="7">
        <v>1838520.95026149</v>
      </c>
      <c r="K625" s="9"/>
    </row>
    <row r="626" spans="1:11" ht="14.25" customHeight="1" x14ac:dyDescent="0.3">
      <c r="A626" s="4" t="s">
        <v>58</v>
      </c>
      <c r="B626" s="4" t="s">
        <v>33</v>
      </c>
      <c r="C626" s="4" t="s">
        <v>43</v>
      </c>
      <c r="D626" s="5">
        <v>41791</v>
      </c>
      <c r="E626" s="6">
        <f t="shared" si="2"/>
        <v>6</v>
      </c>
      <c r="F626" s="6" t="s">
        <v>35</v>
      </c>
      <c r="G626" s="4" t="s">
        <v>40</v>
      </c>
      <c r="H626" s="4" t="s">
        <v>37</v>
      </c>
      <c r="I626" s="4" t="s">
        <v>38</v>
      </c>
      <c r="J626" s="7">
        <v>1919092.9312032503</v>
      </c>
      <c r="K626" s="9"/>
    </row>
    <row r="627" spans="1:11" ht="14.25" customHeight="1" x14ac:dyDescent="0.3">
      <c r="A627" s="4" t="s">
        <v>58</v>
      </c>
      <c r="B627" s="4" t="s">
        <v>33</v>
      </c>
      <c r="C627" s="4" t="s">
        <v>43</v>
      </c>
      <c r="D627" s="5">
        <v>41456</v>
      </c>
      <c r="E627" s="6">
        <f t="shared" si="2"/>
        <v>7</v>
      </c>
      <c r="F627" s="6" t="s">
        <v>35</v>
      </c>
      <c r="G627" s="4" t="s">
        <v>40</v>
      </c>
      <c r="H627" s="4" t="s">
        <v>39</v>
      </c>
      <c r="I627" s="4" t="s">
        <v>38</v>
      </c>
      <c r="J627" s="7">
        <v>2886159.0288201999</v>
      </c>
      <c r="K627" s="9"/>
    </row>
    <row r="628" spans="1:11" ht="14.25" customHeight="1" x14ac:dyDescent="0.3">
      <c r="A628" s="4" t="s">
        <v>58</v>
      </c>
      <c r="B628" s="4" t="s">
        <v>33</v>
      </c>
      <c r="C628" s="4" t="s">
        <v>43</v>
      </c>
      <c r="D628" s="5">
        <v>41487</v>
      </c>
      <c r="E628" s="6">
        <f t="shared" si="2"/>
        <v>8</v>
      </c>
      <c r="F628" s="6" t="s">
        <v>35</v>
      </c>
      <c r="G628" s="4" t="s">
        <v>40</v>
      </c>
      <c r="H628" s="4" t="s">
        <v>39</v>
      </c>
      <c r="I628" s="4" t="s">
        <v>38</v>
      </c>
      <c r="J628" s="7">
        <v>2138617.9464186002</v>
      </c>
      <c r="K628" s="9"/>
    </row>
    <row r="629" spans="1:11" ht="14.25" customHeight="1" x14ac:dyDescent="0.3">
      <c r="A629" s="4" t="s">
        <v>58</v>
      </c>
      <c r="B629" s="4" t="s">
        <v>33</v>
      </c>
      <c r="C629" s="4" t="s">
        <v>43</v>
      </c>
      <c r="D629" s="5">
        <v>41518</v>
      </c>
      <c r="E629" s="6">
        <f t="shared" si="2"/>
        <v>9</v>
      </c>
      <c r="F629" s="6" t="s">
        <v>35</v>
      </c>
      <c r="G629" s="4" t="s">
        <v>40</v>
      </c>
      <c r="H629" s="4" t="s">
        <v>39</v>
      </c>
      <c r="I629" s="4" t="s">
        <v>38</v>
      </c>
      <c r="J629" s="7">
        <v>3947712.1118929996</v>
      </c>
      <c r="K629" s="9"/>
    </row>
    <row r="630" spans="1:11" ht="14.25" customHeight="1" x14ac:dyDescent="0.3">
      <c r="A630" s="4" t="s">
        <v>58</v>
      </c>
      <c r="B630" s="4" t="s">
        <v>33</v>
      </c>
      <c r="C630" s="4" t="s">
        <v>43</v>
      </c>
      <c r="D630" s="5">
        <v>41548</v>
      </c>
      <c r="E630" s="6">
        <f t="shared" si="2"/>
        <v>10</v>
      </c>
      <c r="F630" s="6" t="s">
        <v>35</v>
      </c>
      <c r="G630" s="4" t="s">
        <v>40</v>
      </c>
      <c r="H630" s="4" t="s">
        <v>39</v>
      </c>
      <c r="I630" s="4" t="s">
        <v>38</v>
      </c>
      <c r="J630" s="7">
        <v>3336453.7222977998</v>
      </c>
      <c r="K630" s="9"/>
    </row>
    <row r="631" spans="1:11" ht="14.25" customHeight="1" x14ac:dyDescent="0.3">
      <c r="A631" s="4" t="s">
        <v>58</v>
      </c>
      <c r="B631" s="4" t="s">
        <v>33</v>
      </c>
      <c r="C631" s="4" t="s">
        <v>43</v>
      </c>
      <c r="D631" s="5">
        <v>41579</v>
      </c>
      <c r="E631" s="6">
        <f t="shared" si="2"/>
        <v>11</v>
      </c>
      <c r="F631" s="6" t="s">
        <v>35</v>
      </c>
      <c r="G631" s="4" t="s">
        <v>40</v>
      </c>
      <c r="H631" s="4" t="s">
        <v>39</v>
      </c>
      <c r="I631" s="4" t="s">
        <v>38</v>
      </c>
      <c r="J631" s="7">
        <v>2581238.6260960004</v>
      </c>
      <c r="K631" s="9"/>
    </row>
    <row r="632" spans="1:11" ht="14.25" customHeight="1" x14ac:dyDescent="0.3">
      <c r="A632" s="4" t="s">
        <v>58</v>
      </c>
      <c r="B632" s="4" t="s">
        <v>33</v>
      </c>
      <c r="C632" s="4" t="s">
        <v>43</v>
      </c>
      <c r="D632" s="5">
        <v>41609</v>
      </c>
      <c r="E632" s="6">
        <f t="shared" si="2"/>
        <v>12</v>
      </c>
      <c r="F632" s="6" t="s">
        <v>35</v>
      </c>
      <c r="G632" s="4" t="s">
        <v>40</v>
      </c>
      <c r="H632" s="4" t="s">
        <v>39</v>
      </c>
      <c r="I632" s="4" t="s">
        <v>38</v>
      </c>
      <c r="J632" s="7">
        <v>3389594.0119008003</v>
      </c>
      <c r="K632" s="9"/>
    </row>
    <row r="633" spans="1:11" ht="14.25" customHeight="1" x14ac:dyDescent="0.3">
      <c r="A633" s="4" t="s">
        <v>58</v>
      </c>
      <c r="B633" s="4" t="s">
        <v>33</v>
      </c>
      <c r="C633" s="4" t="s">
        <v>43</v>
      </c>
      <c r="D633" s="5">
        <v>41640</v>
      </c>
      <c r="E633" s="6">
        <f t="shared" si="2"/>
        <v>1</v>
      </c>
      <c r="F633" s="6" t="s">
        <v>35</v>
      </c>
      <c r="G633" s="4" t="s">
        <v>40</v>
      </c>
      <c r="H633" s="4" t="s">
        <v>39</v>
      </c>
      <c r="I633" s="4" t="s">
        <v>38</v>
      </c>
      <c r="J633" s="7">
        <v>3641782.9956648001</v>
      </c>
      <c r="K633" s="9"/>
    </row>
    <row r="634" spans="1:11" ht="14.25" customHeight="1" x14ac:dyDescent="0.3">
      <c r="A634" s="4" t="s">
        <v>58</v>
      </c>
      <c r="B634" s="4" t="s">
        <v>33</v>
      </c>
      <c r="C634" s="4" t="s">
        <v>43</v>
      </c>
      <c r="D634" s="5">
        <v>41671</v>
      </c>
      <c r="E634" s="6">
        <f t="shared" si="2"/>
        <v>2</v>
      </c>
      <c r="F634" s="6" t="s">
        <v>35</v>
      </c>
      <c r="G634" s="4" t="s">
        <v>40</v>
      </c>
      <c r="H634" s="4" t="s">
        <v>39</v>
      </c>
      <c r="I634" s="4" t="s">
        <v>38</v>
      </c>
      <c r="J634" s="7">
        <v>3637088.2590588001</v>
      </c>
      <c r="K634" s="9"/>
    </row>
    <row r="635" spans="1:11" ht="14.25" customHeight="1" x14ac:dyDescent="0.3">
      <c r="A635" s="4" t="s">
        <v>58</v>
      </c>
      <c r="B635" s="4" t="s">
        <v>33</v>
      </c>
      <c r="C635" s="4" t="s">
        <v>43</v>
      </c>
      <c r="D635" s="5">
        <v>41699</v>
      </c>
      <c r="E635" s="6">
        <f t="shared" si="2"/>
        <v>3</v>
      </c>
      <c r="F635" s="6" t="s">
        <v>35</v>
      </c>
      <c r="G635" s="4" t="s">
        <v>40</v>
      </c>
      <c r="H635" s="4" t="s">
        <v>39</v>
      </c>
      <c r="I635" s="4" t="s">
        <v>38</v>
      </c>
      <c r="J635" s="7">
        <v>2891368.2735684002</v>
      </c>
      <c r="K635" s="9"/>
    </row>
    <row r="636" spans="1:11" ht="14.25" customHeight="1" x14ac:dyDescent="0.3">
      <c r="A636" s="4" t="s">
        <v>58</v>
      </c>
      <c r="B636" s="4" t="s">
        <v>33</v>
      </c>
      <c r="C636" s="4" t="s">
        <v>43</v>
      </c>
      <c r="D636" s="5">
        <v>41730</v>
      </c>
      <c r="E636" s="6">
        <f t="shared" si="2"/>
        <v>4</v>
      </c>
      <c r="F636" s="6" t="s">
        <v>35</v>
      </c>
      <c r="G636" s="4" t="s">
        <v>40</v>
      </c>
      <c r="H636" s="4" t="s">
        <v>39</v>
      </c>
      <c r="I636" s="4" t="s">
        <v>38</v>
      </c>
      <c r="J636" s="7">
        <v>3090339.0142464004</v>
      </c>
      <c r="K636" s="9"/>
    </row>
    <row r="637" spans="1:11" ht="14.25" customHeight="1" x14ac:dyDescent="0.3">
      <c r="A637" s="4" t="s">
        <v>58</v>
      </c>
      <c r="B637" s="4" t="s">
        <v>33</v>
      </c>
      <c r="C637" s="4" t="s">
        <v>43</v>
      </c>
      <c r="D637" s="5">
        <v>41760</v>
      </c>
      <c r="E637" s="6">
        <f t="shared" si="2"/>
        <v>5</v>
      </c>
      <c r="F637" s="6" t="s">
        <v>35</v>
      </c>
      <c r="G637" s="4" t="s">
        <v>40</v>
      </c>
      <c r="H637" s="4" t="s">
        <v>39</v>
      </c>
      <c r="I637" s="4" t="s">
        <v>38</v>
      </c>
      <c r="J637" s="7">
        <v>3395668.6594643998</v>
      </c>
      <c r="K637" s="9"/>
    </row>
    <row r="638" spans="1:11" ht="14.25" customHeight="1" x14ac:dyDescent="0.3">
      <c r="A638" s="4" t="s">
        <v>58</v>
      </c>
      <c r="B638" s="4" t="s">
        <v>33</v>
      </c>
      <c r="C638" s="4" t="s">
        <v>43</v>
      </c>
      <c r="D638" s="5">
        <v>41791</v>
      </c>
      <c r="E638" s="6">
        <f t="shared" si="2"/>
        <v>6</v>
      </c>
      <c r="F638" s="6" t="s">
        <v>35</v>
      </c>
      <c r="G638" s="4" t="s">
        <v>40</v>
      </c>
      <c r="H638" s="4" t="s">
        <v>39</v>
      </c>
      <c r="I638" s="4" t="s">
        <v>38</v>
      </c>
      <c r="J638" s="7">
        <v>3379572.3100814</v>
      </c>
      <c r="K638" s="9"/>
    </row>
    <row r="639" spans="1:11" ht="14.25" customHeight="1" x14ac:dyDescent="0.3">
      <c r="A639" s="4" t="s">
        <v>58</v>
      </c>
      <c r="B639" s="4" t="s">
        <v>33</v>
      </c>
      <c r="C639" s="4" t="s">
        <v>43</v>
      </c>
      <c r="D639" s="5">
        <v>41456</v>
      </c>
      <c r="E639" s="6">
        <f t="shared" si="2"/>
        <v>7</v>
      </c>
      <c r="F639" s="6" t="s">
        <v>35</v>
      </c>
      <c r="G639" s="4" t="s">
        <v>41</v>
      </c>
      <c r="H639" s="4" t="s">
        <v>37</v>
      </c>
      <c r="I639" s="4" t="s">
        <v>38</v>
      </c>
      <c r="J639" s="7">
        <v>3083178.310218194</v>
      </c>
      <c r="K639" s="9"/>
    </row>
    <row r="640" spans="1:11" ht="14.25" customHeight="1" x14ac:dyDescent="0.3">
      <c r="A640" s="4" t="s">
        <v>58</v>
      </c>
      <c r="B640" s="4" t="s">
        <v>33</v>
      </c>
      <c r="C640" s="4" t="s">
        <v>43</v>
      </c>
      <c r="D640" s="5">
        <v>41487</v>
      </c>
      <c r="E640" s="6">
        <f t="shared" si="2"/>
        <v>8</v>
      </c>
      <c r="F640" s="6" t="s">
        <v>35</v>
      </c>
      <c r="G640" s="4" t="s">
        <v>41</v>
      </c>
      <c r="H640" s="4" t="s">
        <v>37</v>
      </c>
      <c r="I640" s="4" t="s">
        <v>38</v>
      </c>
      <c r="J640" s="7">
        <v>3624627.2765830643</v>
      </c>
      <c r="K640" s="9"/>
    </row>
    <row r="641" spans="1:11" ht="14.25" customHeight="1" x14ac:dyDescent="0.3">
      <c r="A641" s="4" t="s">
        <v>58</v>
      </c>
      <c r="B641" s="4" t="s">
        <v>33</v>
      </c>
      <c r="C641" s="4" t="s">
        <v>43</v>
      </c>
      <c r="D641" s="5">
        <v>41518</v>
      </c>
      <c r="E641" s="6">
        <f t="shared" si="2"/>
        <v>9</v>
      </c>
      <c r="F641" s="6" t="s">
        <v>35</v>
      </c>
      <c r="G641" s="4" t="s">
        <v>41</v>
      </c>
      <c r="H641" s="4" t="s">
        <v>37</v>
      </c>
      <c r="I641" s="4" t="s">
        <v>38</v>
      </c>
      <c r="J641" s="7">
        <v>3090109.4706031792</v>
      </c>
      <c r="K641" s="9"/>
    </row>
    <row r="642" spans="1:11" ht="14.25" customHeight="1" x14ac:dyDescent="0.3">
      <c r="A642" s="4" t="s">
        <v>58</v>
      </c>
      <c r="B642" s="4" t="s">
        <v>33</v>
      </c>
      <c r="C642" s="4" t="s">
        <v>43</v>
      </c>
      <c r="D642" s="5">
        <v>41548</v>
      </c>
      <c r="E642" s="6">
        <f t="shared" si="2"/>
        <v>10</v>
      </c>
      <c r="F642" s="6" t="s">
        <v>35</v>
      </c>
      <c r="G642" s="4" t="s">
        <v>41</v>
      </c>
      <c r="H642" s="4" t="s">
        <v>37</v>
      </c>
      <c r="I642" s="4" t="s">
        <v>38</v>
      </c>
      <c r="J642" s="7">
        <v>2588932.9613108994</v>
      </c>
      <c r="K642" s="9"/>
    </row>
    <row r="643" spans="1:11" ht="14.25" customHeight="1" x14ac:dyDescent="0.3">
      <c r="A643" s="4" t="s">
        <v>58</v>
      </c>
      <c r="B643" s="4" t="s">
        <v>33</v>
      </c>
      <c r="C643" s="4" t="s">
        <v>43</v>
      </c>
      <c r="D643" s="5">
        <v>41579</v>
      </c>
      <c r="E643" s="6">
        <f t="shared" si="2"/>
        <v>11</v>
      </c>
      <c r="F643" s="6" t="s">
        <v>35</v>
      </c>
      <c r="G643" s="4" t="s">
        <v>41</v>
      </c>
      <c r="H643" s="4" t="s">
        <v>37</v>
      </c>
      <c r="I643" s="4" t="s">
        <v>38</v>
      </c>
      <c r="J643" s="7">
        <v>2871337.5293786996</v>
      </c>
      <c r="K643" s="9"/>
    </row>
    <row r="644" spans="1:11" ht="14.25" customHeight="1" x14ac:dyDescent="0.3">
      <c r="A644" s="4" t="s">
        <v>58</v>
      </c>
      <c r="B644" s="4" t="s">
        <v>33</v>
      </c>
      <c r="C644" s="4" t="s">
        <v>43</v>
      </c>
      <c r="D644" s="5">
        <v>41609</v>
      </c>
      <c r="E644" s="6">
        <f t="shared" si="2"/>
        <v>12</v>
      </c>
      <c r="F644" s="6" t="s">
        <v>35</v>
      </c>
      <c r="G644" s="4" t="s">
        <v>41</v>
      </c>
      <c r="H644" s="4" t="s">
        <v>37</v>
      </c>
      <c r="I644" s="4" t="s">
        <v>38</v>
      </c>
      <c r="J644" s="7">
        <v>2476353.7848823196</v>
      </c>
      <c r="K644" s="9"/>
    </row>
    <row r="645" spans="1:11" ht="14.25" customHeight="1" x14ac:dyDescent="0.3">
      <c r="A645" s="4" t="s">
        <v>58</v>
      </c>
      <c r="B645" s="4" t="s">
        <v>33</v>
      </c>
      <c r="C645" s="4" t="s">
        <v>43</v>
      </c>
      <c r="D645" s="5">
        <v>41640</v>
      </c>
      <c r="E645" s="6">
        <f t="shared" si="2"/>
        <v>1</v>
      </c>
      <c r="F645" s="6" t="s">
        <v>35</v>
      </c>
      <c r="G645" s="4" t="s">
        <v>41</v>
      </c>
      <c r="H645" s="4" t="s">
        <v>37</v>
      </c>
      <c r="I645" s="4" t="s">
        <v>38</v>
      </c>
      <c r="J645" s="7">
        <v>3520427.5225060191</v>
      </c>
      <c r="K645" s="9"/>
    </row>
    <row r="646" spans="1:11" ht="14.25" customHeight="1" x14ac:dyDescent="0.3">
      <c r="A646" s="4" t="s">
        <v>58</v>
      </c>
      <c r="B646" s="4" t="s">
        <v>33</v>
      </c>
      <c r="C646" s="4" t="s">
        <v>43</v>
      </c>
      <c r="D646" s="5">
        <v>41671</v>
      </c>
      <c r="E646" s="6">
        <f t="shared" si="2"/>
        <v>2</v>
      </c>
      <c r="F646" s="6" t="s">
        <v>35</v>
      </c>
      <c r="G646" s="4" t="s">
        <v>41</v>
      </c>
      <c r="H646" s="4" t="s">
        <v>37</v>
      </c>
      <c r="I646" s="4" t="s">
        <v>38</v>
      </c>
      <c r="J646" s="7">
        <v>3874818.9917811132</v>
      </c>
      <c r="K646" s="9"/>
    </row>
    <row r="647" spans="1:11" ht="14.25" customHeight="1" x14ac:dyDescent="0.3">
      <c r="A647" s="4" t="s">
        <v>58</v>
      </c>
      <c r="B647" s="4" t="s">
        <v>33</v>
      </c>
      <c r="C647" s="4" t="s">
        <v>43</v>
      </c>
      <c r="D647" s="5">
        <v>41699</v>
      </c>
      <c r="E647" s="6">
        <f t="shared" si="2"/>
        <v>3</v>
      </c>
      <c r="F647" s="6" t="s">
        <v>35</v>
      </c>
      <c r="G647" s="4" t="s">
        <v>41</v>
      </c>
      <c r="H647" s="4" t="s">
        <v>37</v>
      </c>
      <c r="I647" s="4" t="s">
        <v>38</v>
      </c>
      <c r="J647" s="7">
        <v>3237363.8548801187</v>
      </c>
      <c r="K647" s="9"/>
    </row>
    <row r="648" spans="1:11" ht="14.25" customHeight="1" x14ac:dyDescent="0.3">
      <c r="A648" s="4" t="s">
        <v>58</v>
      </c>
      <c r="B648" s="4" t="s">
        <v>33</v>
      </c>
      <c r="C648" s="4" t="s">
        <v>43</v>
      </c>
      <c r="D648" s="5">
        <v>41730</v>
      </c>
      <c r="E648" s="6">
        <f t="shared" si="2"/>
        <v>4</v>
      </c>
      <c r="F648" s="6" t="s">
        <v>35</v>
      </c>
      <c r="G648" s="4" t="s">
        <v>41</v>
      </c>
      <c r="H648" s="4" t="s">
        <v>37</v>
      </c>
      <c r="I648" s="4" t="s">
        <v>38</v>
      </c>
      <c r="J648" s="7">
        <v>3615453.1290214392</v>
      </c>
      <c r="K648" s="9"/>
    </row>
    <row r="649" spans="1:11" ht="14.25" customHeight="1" x14ac:dyDescent="0.3">
      <c r="A649" s="4" t="s">
        <v>58</v>
      </c>
      <c r="B649" s="4" t="s">
        <v>33</v>
      </c>
      <c r="C649" s="4" t="s">
        <v>43</v>
      </c>
      <c r="D649" s="5">
        <v>41760</v>
      </c>
      <c r="E649" s="6">
        <f t="shared" si="2"/>
        <v>5</v>
      </c>
      <c r="F649" s="6" t="s">
        <v>35</v>
      </c>
      <c r="G649" s="4" t="s">
        <v>41</v>
      </c>
      <c r="H649" s="4" t="s">
        <v>37</v>
      </c>
      <c r="I649" s="4" t="s">
        <v>38</v>
      </c>
      <c r="J649" s="7">
        <v>2956857.0525275953</v>
      </c>
      <c r="K649" s="9"/>
    </row>
    <row r="650" spans="1:11" ht="14.25" customHeight="1" x14ac:dyDescent="0.3">
      <c r="A650" s="4" t="s">
        <v>58</v>
      </c>
      <c r="B650" s="4" t="s">
        <v>33</v>
      </c>
      <c r="C650" s="4" t="s">
        <v>43</v>
      </c>
      <c r="D650" s="5">
        <v>41791</v>
      </c>
      <c r="E650" s="6">
        <f t="shared" si="2"/>
        <v>6</v>
      </c>
      <c r="F650" s="6" t="s">
        <v>35</v>
      </c>
      <c r="G650" s="4" t="s">
        <v>41</v>
      </c>
      <c r="H650" s="4" t="s">
        <v>37</v>
      </c>
      <c r="I650" s="4" t="s">
        <v>38</v>
      </c>
      <c r="J650" s="7">
        <v>3215096.199550285</v>
      </c>
      <c r="K650" s="9"/>
    </row>
    <row r="651" spans="1:11" ht="14.25" customHeight="1" x14ac:dyDescent="0.3">
      <c r="A651" s="4" t="s">
        <v>58</v>
      </c>
      <c r="B651" s="4" t="s">
        <v>44</v>
      </c>
      <c r="C651" s="4" t="s">
        <v>34</v>
      </c>
      <c r="D651" s="5">
        <v>41456</v>
      </c>
      <c r="E651" s="6">
        <f t="shared" si="2"/>
        <v>7</v>
      </c>
      <c r="F651" s="6" t="s">
        <v>45</v>
      </c>
      <c r="G651" s="4" t="s">
        <v>46</v>
      </c>
      <c r="H651" s="4" t="s">
        <v>47</v>
      </c>
      <c r="I651" s="4" t="s">
        <v>38</v>
      </c>
      <c r="J651" s="7">
        <v>859050.95871603675</v>
      </c>
      <c r="K651" s="9"/>
    </row>
    <row r="652" spans="1:11" ht="14.25" customHeight="1" x14ac:dyDescent="0.3">
      <c r="A652" s="4" t="s">
        <v>58</v>
      </c>
      <c r="B652" s="4" t="s">
        <v>44</v>
      </c>
      <c r="C652" s="4" t="s">
        <v>34</v>
      </c>
      <c r="D652" s="5">
        <v>41487</v>
      </c>
      <c r="E652" s="6">
        <f t="shared" si="2"/>
        <v>8</v>
      </c>
      <c r="F652" s="6" t="s">
        <v>45</v>
      </c>
      <c r="G652" s="4" t="s">
        <v>46</v>
      </c>
      <c r="H652" s="4" t="s">
        <v>47</v>
      </c>
      <c r="I652" s="4" t="s">
        <v>38</v>
      </c>
      <c r="J652" s="7">
        <v>1256568.663764968</v>
      </c>
      <c r="K652" s="9"/>
    </row>
    <row r="653" spans="1:11" ht="14.25" customHeight="1" x14ac:dyDescent="0.3">
      <c r="A653" s="4" t="s">
        <v>58</v>
      </c>
      <c r="B653" s="4" t="s">
        <v>44</v>
      </c>
      <c r="C653" s="4" t="s">
        <v>34</v>
      </c>
      <c r="D653" s="5">
        <v>41518</v>
      </c>
      <c r="E653" s="6">
        <f t="shared" si="2"/>
        <v>9</v>
      </c>
      <c r="F653" s="6" t="s">
        <v>45</v>
      </c>
      <c r="G653" s="4" t="s">
        <v>46</v>
      </c>
      <c r="H653" s="4" t="s">
        <v>47</v>
      </c>
      <c r="I653" s="4" t="s">
        <v>38</v>
      </c>
      <c r="J653" s="7">
        <v>945239.11169929046</v>
      </c>
      <c r="K653" s="9"/>
    </row>
    <row r="654" spans="1:11" ht="14.25" customHeight="1" x14ac:dyDescent="0.3">
      <c r="A654" s="4" t="s">
        <v>58</v>
      </c>
      <c r="B654" s="4" t="s">
        <v>44</v>
      </c>
      <c r="C654" s="4" t="s">
        <v>34</v>
      </c>
      <c r="D654" s="5">
        <v>41548</v>
      </c>
      <c r="E654" s="6">
        <f t="shared" si="2"/>
        <v>10</v>
      </c>
      <c r="F654" s="6" t="s">
        <v>45</v>
      </c>
      <c r="G654" s="4" t="s">
        <v>46</v>
      </c>
      <c r="H654" s="4" t="s">
        <v>47</v>
      </c>
      <c r="I654" s="4" t="s">
        <v>38</v>
      </c>
      <c r="J654" s="7">
        <v>897002.08738166792</v>
      </c>
      <c r="K654" s="9"/>
    </row>
    <row r="655" spans="1:11" ht="14.25" customHeight="1" x14ac:dyDescent="0.3">
      <c r="A655" s="4" t="s">
        <v>58</v>
      </c>
      <c r="B655" s="4" t="s">
        <v>44</v>
      </c>
      <c r="C655" s="4" t="s">
        <v>34</v>
      </c>
      <c r="D655" s="5">
        <v>41579</v>
      </c>
      <c r="E655" s="6">
        <f t="shared" si="2"/>
        <v>11</v>
      </c>
      <c r="F655" s="6" t="s">
        <v>45</v>
      </c>
      <c r="G655" s="4" t="s">
        <v>46</v>
      </c>
      <c r="H655" s="4" t="s">
        <v>47</v>
      </c>
      <c r="I655" s="4" t="s">
        <v>38</v>
      </c>
      <c r="J655" s="7">
        <v>983029.73485591868</v>
      </c>
      <c r="K655" s="9"/>
    </row>
    <row r="656" spans="1:11" ht="14.25" customHeight="1" x14ac:dyDescent="0.3">
      <c r="A656" s="4" t="s">
        <v>58</v>
      </c>
      <c r="B656" s="4" t="s">
        <v>44</v>
      </c>
      <c r="C656" s="4" t="s">
        <v>34</v>
      </c>
      <c r="D656" s="5">
        <v>41609</v>
      </c>
      <c r="E656" s="6">
        <f t="shared" si="2"/>
        <v>12</v>
      </c>
      <c r="F656" s="6" t="s">
        <v>45</v>
      </c>
      <c r="G656" s="4" t="s">
        <v>46</v>
      </c>
      <c r="H656" s="4" t="s">
        <v>47</v>
      </c>
      <c r="I656" s="4" t="s">
        <v>38</v>
      </c>
      <c r="J656" s="7">
        <v>938538.15127751243</v>
      </c>
      <c r="K656" s="9"/>
    </row>
    <row r="657" spans="1:11" ht="14.25" customHeight="1" x14ac:dyDescent="0.3">
      <c r="A657" s="4" t="s">
        <v>58</v>
      </c>
      <c r="B657" s="4" t="s">
        <v>44</v>
      </c>
      <c r="C657" s="4" t="s">
        <v>34</v>
      </c>
      <c r="D657" s="5">
        <v>41640</v>
      </c>
      <c r="E657" s="6">
        <f t="shared" si="2"/>
        <v>1</v>
      </c>
      <c r="F657" s="6" t="s">
        <v>45</v>
      </c>
      <c r="G657" s="4" t="s">
        <v>46</v>
      </c>
      <c r="H657" s="4" t="s">
        <v>47</v>
      </c>
      <c r="I657" s="4" t="s">
        <v>38</v>
      </c>
      <c r="J657" s="7">
        <v>1120011.9018488396</v>
      </c>
      <c r="K657" s="9"/>
    </row>
    <row r="658" spans="1:11" ht="14.25" customHeight="1" x14ac:dyDescent="0.3">
      <c r="A658" s="4" t="s">
        <v>58</v>
      </c>
      <c r="B658" s="4" t="s">
        <v>44</v>
      </c>
      <c r="C658" s="4" t="s">
        <v>34</v>
      </c>
      <c r="D658" s="5">
        <v>41671</v>
      </c>
      <c r="E658" s="6">
        <f t="shared" si="2"/>
        <v>2</v>
      </c>
      <c r="F658" s="6" t="s">
        <v>45</v>
      </c>
      <c r="G658" s="4" t="s">
        <v>46</v>
      </c>
      <c r="H658" s="4" t="s">
        <v>47</v>
      </c>
      <c r="I658" s="4" t="s">
        <v>38</v>
      </c>
      <c r="J658" s="7">
        <v>908869.29775302368</v>
      </c>
      <c r="K658" s="9"/>
    </row>
    <row r="659" spans="1:11" ht="14.25" customHeight="1" x14ac:dyDescent="0.3">
      <c r="A659" s="4" t="s">
        <v>58</v>
      </c>
      <c r="B659" s="4" t="s">
        <v>44</v>
      </c>
      <c r="C659" s="4" t="s">
        <v>34</v>
      </c>
      <c r="D659" s="5">
        <v>41699</v>
      </c>
      <c r="E659" s="6">
        <f t="shared" si="2"/>
        <v>3</v>
      </c>
      <c r="F659" s="6" t="s">
        <v>45</v>
      </c>
      <c r="G659" s="4" t="s">
        <v>46</v>
      </c>
      <c r="H659" s="4" t="s">
        <v>47</v>
      </c>
      <c r="I659" s="4" t="s">
        <v>38</v>
      </c>
      <c r="J659" s="7">
        <v>962926.50469158008</v>
      </c>
      <c r="K659" s="9"/>
    </row>
    <row r="660" spans="1:11" ht="14.25" customHeight="1" x14ac:dyDescent="0.3">
      <c r="A660" s="4" t="s">
        <v>58</v>
      </c>
      <c r="B660" s="4" t="s">
        <v>44</v>
      </c>
      <c r="C660" s="4" t="s">
        <v>34</v>
      </c>
      <c r="D660" s="5">
        <v>41730</v>
      </c>
      <c r="E660" s="6">
        <f t="shared" si="2"/>
        <v>4</v>
      </c>
      <c r="F660" s="6" t="s">
        <v>45</v>
      </c>
      <c r="G660" s="4" t="s">
        <v>46</v>
      </c>
      <c r="H660" s="4" t="s">
        <v>47</v>
      </c>
      <c r="I660" s="4" t="s">
        <v>38</v>
      </c>
      <c r="J660" s="7">
        <v>972833.26691238175</v>
      </c>
      <c r="K660" s="9"/>
    </row>
    <row r="661" spans="1:11" ht="14.25" customHeight="1" x14ac:dyDescent="0.3">
      <c r="A661" s="4" t="s">
        <v>58</v>
      </c>
      <c r="B661" s="4" t="s">
        <v>44</v>
      </c>
      <c r="C661" s="4" t="s">
        <v>34</v>
      </c>
      <c r="D661" s="5">
        <v>41760</v>
      </c>
      <c r="E661" s="6">
        <f t="shared" si="2"/>
        <v>5</v>
      </c>
      <c r="F661" s="6" t="s">
        <v>45</v>
      </c>
      <c r="G661" s="4" t="s">
        <v>46</v>
      </c>
      <c r="H661" s="4" t="s">
        <v>47</v>
      </c>
      <c r="I661" s="4" t="s">
        <v>38</v>
      </c>
      <c r="J661" s="7">
        <v>1071765.8371174217</v>
      </c>
      <c r="K661" s="9"/>
    </row>
    <row r="662" spans="1:11" ht="14.25" customHeight="1" x14ac:dyDescent="0.3">
      <c r="A662" s="4" t="s">
        <v>58</v>
      </c>
      <c r="B662" s="4" t="s">
        <v>44</v>
      </c>
      <c r="C662" s="4" t="s">
        <v>34</v>
      </c>
      <c r="D662" s="5">
        <v>41791</v>
      </c>
      <c r="E662" s="6">
        <f t="shared" si="2"/>
        <v>6</v>
      </c>
      <c r="F662" s="6" t="s">
        <v>45</v>
      </c>
      <c r="G662" s="4" t="s">
        <v>46</v>
      </c>
      <c r="H662" s="4" t="s">
        <v>47</v>
      </c>
      <c r="I662" s="4" t="s">
        <v>38</v>
      </c>
      <c r="J662" s="7">
        <v>1137792.8543239292</v>
      </c>
      <c r="K662" s="9"/>
    </row>
    <row r="663" spans="1:11" ht="14.25" customHeight="1" x14ac:dyDescent="0.3">
      <c r="A663" s="4" t="s">
        <v>58</v>
      </c>
      <c r="B663" s="4" t="s">
        <v>44</v>
      </c>
      <c r="C663" s="4" t="s">
        <v>34</v>
      </c>
      <c r="D663" s="5">
        <v>41456</v>
      </c>
      <c r="E663" s="6">
        <f t="shared" si="2"/>
        <v>7</v>
      </c>
      <c r="F663" s="6" t="s">
        <v>45</v>
      </c>
      <c r="G663" s="4" t="s">
        <v>48</v>
      </c>
      <c r="H663" s="4" t="s">
        <v>49</v>
      </c>
      <c r="I663" s="4" t="s">
        <v>38</v>
      </c>
      <c r="J663" s="7">
        <v>411478.37181662378</v>
      </c>
      <c r="K663" s="9"/>
    </row>
    <row r="664" spans="1:11" ht="14.25" customHeight="1" x14ac:dyDescent="0.3">
      <c r="A664" s="4" t="s">
        <v>58</v>
      </c>
      <c r="B664" s="4" t="s">
        <v>44</v>
      </c>
      <c r="C664" s="4" t="s">
        <v>34</v>
      </c>
      <c r="D664" s="5">
        <v>41487</v>
      </c>
      <c r="E664" s="6">
        <f t="shared" si="2"/>
        <v>8</v>
      </c>
      <c r="F664" s="6" t="s">
        <v>45</v>
      </c>
      <c r="G664" s="4" t="s">
        <v>48</v>
      </c>
      <c r="H664" s="4" t="s">
        <v>49</v>
      </c>
      <c r="I664" s="4" t="s">
        <v>38</v>
      </c>
      <c r="J664" s="7">
        <v>558286.81851324998</v>
      </c>
      <c r="K664" s="9"/>
    </row>
    <row r="665" spans="1:11" ht="14.25" customHeight="1" x14ac:dyDescent="0.3">
      <c r="A665" s="4" t="s">
        <v>58</v>
      </c>
      <c r="B665" s="4" t="s">
        <v>44</v>
      </c>
      <c r="C665" s="4" t="s">
        <v>34</v>
      </c>
      <c r="D665" s="5">
        <v>41518</v>
      </c>
      <c r="E665" s="6">
        <f t="shared" si="2"/>
        <v>9</v>
      </c>
      <c r="F665" s="6" t="s">
        <v>45</v>
      </c>
      <c r="G665" s="4" t="s">
        <v>48</v>
      </c>
      <c r="H665" s="4" t="s">
        <v>49</v>
      </c>
      <c r="I665" s="4" t="s">
        <v>38</v>
      </c>
      <c r="J665" s="7">
        <v>449699.38278299873</v>
      </c>
      <c r="K665" s="9"/>
    </row>
    <row r="666" spans="1:11" ht="14.25" customHeight="1" x14ac:dyDescent="0.3">
      <c r="A666" s="4" t="s">
        <v>58</v>
      </c>
      <c r="B666" s="4" t="s">
        <v>44</v>
      </c>
      <c r="C666" s="4" t="s">
        <v>34</v>
      </c>
      <c r="D666" s="5">
        <v>41548</v>
      </c>
      <c r="E666" s="6">
        <f t="shared" si="2"/>
        <v>10</v>
      </c>
      <c r="F666" s="6" t="s">
        <v>45</v>
      </c>
      <c r="G666" s="4" t="s">
        <v>48</v>
      </c>
      <c r="H666" s="4" t="s">
        <v>49</v>
      </c>
      <c r="I666" s="4" t="s">
        <v>38</v>
      </c>
      <c r="J666" s="7">
        <v>427182.91524</v>
      </c>
      <c r="K666" s="9"/>
    </row>
    <row r="667" spans="1:11" ht="14.25" customHeight="1" x14ac:dyDescent="0.3">
      <c r="A667" s="4" t="s">
        <v>58</v>
      </c>
      <c r="B667" s="4" t="s">
        <v>44</v>
      </c>
      <c r="C667" s="4" t="s">
        <v>34</v>
      </c>
      <c r="D667" s="5">
        <v>41579</v>
      </c>
      <c r="E667" s="6">
        <f t="shared" si="2"/>
        <v>11</v>
      </c>
      <c r="F667" s="6" t="s">
        <v>45</v>
      </c>
      <c r="G667" s="4" t="s">
        <v>48</v>
      </c>
      <c r="H667" s="4" t="s">
        <v>49</v>
      </c>
      <c r="I667" s="4" t="s">
        <v>38</v>
      </c>
      <c r="J667" s="7">
        <v>415259.38098750002</v>
      </c>
      <c r="K667" s="9"/>
    </row>
    <row r="668" spans="1:11" ht="14.25" customHeight="1" x14ac:dyDescent="0.3">
      <c r="A668" s="4" t="s">
        <v>58</v>
      </c>
      <c r="B668" s="4" t="s">
        <v>44</v>
      </c>
      <c r="C668" s="4" t="s">
        <v>34</v>
      </c>
      <c r="D668" s="5">
        <v>41609</v>
      </c>
      <c r="E668" s="6">
        <f t="shared" si="2"/>
        <v>12</v>
      </c>
      <c r="F668" s="6" t="s">
        <v>45</v>
      </c>
      <c r="G668" s="4" t="s">
        <v>48</v>
      </c>
      <c r="H668" s="4" t="s">
        <v>49</v>
      </c>
      <c r="I668" s="4" t="s">
        <v>38</v>
      </c>
      <c r="J668" s="7">
        <v>427041.03370000009</v>
      </c>
      <c r="K668" s="9"/>
    </row>
    <row r="669" spans="1:11" ht="14.25" customHeight="1" x14ac:dyDescent="0.3">
      <c r="A669" s="4" t="s">
        <v>58</v>
      </c>
      <c r="B669" s="4" t="s">
        <v>44</v>
      </c>
      <c r="C669" s="4" t="s">
        <v>34</v>
      </c>
      <c r="D669" s="5">
        <v>41640</v>
      </c>
      <c r="E669" s="6">
        <f t="shared" si="2"/>
        <v>1</v>
      </c>
      <c r="F669" s="6" t="s">
        <v>45</v>
      </c>
      <c r="G669" s="4" t="s">
        <v>48</v>
      </c>
      <c r="H669" s="4" t="s">
        <v>49</v>
      </c>
      <c r="I669" s="4" t="s">
        <v>38</v>
      </c>
      <c r="J669" s="7">
        <v>536309.89158199995</v>
      </c>
      <c r="K669" s="9"/>
    </row>
    <row r="670" spans="1:11" ht="14.25" customHeight="1" x14ac:dyDescent="0.3">
      <c r="A670" s="4" t="s">
        <v>58</v>
      </c>
      <c r="B670" s="4" t="s">
        <v>44</v>
      </c>
      <c r="C670" s="4" t="s">
        <v>34</v>
      </c>
      <c r="D670" s="5">
        <v>41671</v>
      </c>
      <c r="E670" s="6">
        <f t="shared" si="2"/>
        <v>2</v>
      </c>
      <c r="F670" s="6" t="s">
        <v>45</v>
      </c>
      <c r="G670" s="4" t="s">
        <v>48</v>
      </c>
      <c r="H670" s="4" t="s">
        <v>49</v>
      </c>
      <c r="I670" s="4" t="s">
        <v>38</v>
      </c>
      <c r="J670" s="7">
        <v>414358.37553974998</v>
      </c>
      <c r="K670" s="9"/>
    </row>
    <row r="671" spans="1:11" ht="14.25" customHeight="1" x14ac:dyDescent="0.3">
      <c r="A671" s="4" t="s">
        <v>58</v>
      </c>
      <c r="B671" s="4" t="s">
        <v>44</v>
      </c>
      <c r="C671" s="4" t="s">
        <v>34</v>
      </c>
      <c r="D671" s="5">
        <v>41699</v>
      </c>
      <c r="E671" s="6">
        <f t="shared" si="2"/>
        <v>3</v>
      </c>
      <c r="F671" s="6" t="s">
        <v>45</v>
      </c>
      <c r="G671" s="4" t="s">
        <v>48</v>
      </c>
      <c r="H671" s="4" t="s">
        <v>49</v>
      </c>
      <c r="I671" s="4" t="s">
        <v>38</v>
      </c>
      <c r="J671" s="7">
        <v>484912.71240800002</v>
      </c>
      <c r="K671" s="9"/>
    </row>
    <row r="672" spans="1:11" ht="14.25" customHeight="1" x14ac:dyDescent="0.3">
      <c r="A672" s="4" t="s">
        <v>58</v>
      </c>
      <c r="B672" s="4" t="s">
        <v>44</v>
      </c>
      <c r="C672" s="4" t="s">
        <v>34</v>
      </c>
      <c r="D672" s="5">
        <v>41730</v>
      </c>
      <c r="E672" s="6">
        <f t="shared" si="2"/>
        <v>4</v>
      </c>
      <c r="F672" s="6" t="s">
        <v>45</v>
      </c>
      <c r="G672" s="4" t="s">
        <v>48</v>
      </c>
      <c r="H672" s="4" t="s">
        <v>49</v>
      </c>
      <c r="I672" s="4" t="s">
        <v>38</v>
      </c>
      <c r="J672" s="7">
        <v>419935.11569100001</v>
      </c>
      <c r="K672" s="9"/>
    </row>
    <row r="673" spans="1:11" ht="14.25" customHeight="1" x14ac:dyDescent="0.3">
      <c r="A673" s="4" t="s">
        <v>58</v>
      </c>
      <c r="B673" s="4" t="s">
        <v>44</v>
      </c>
      <c r="C673" s="4" t="s">
        <v>34</v>
      </c>
      <c r="D673" s="5">
        <v>41760</v>
      </c>
      <c r="E673" s="6">
        <f t="shared" si="2"/>
        <v>5</v>
      </c>
      <c r="F673" s="6" t="s">
        <v>45</v>
      </c>
      <c r="G673" s="4" t="s">
        <v>48</v>
      </c>
      <c r="H673" s="4" t="s">
        <v>49</v>
      </c>
      <c r="I673" s="4" t="s">
        <v>38</v>
      </c>
      <c r="J673" s="7">
        <v>448216.05637499999</v>
      </c>
      <c r="K673" s="9"/>
    </row>
    <row r="674" spans="1:11" ht="14.25" customHeight="1" x14ac:dyDescent="0.3">
      <c r="A674" s="4" t="s">
        <v>58</v>
      </c>
      <c r="B674" s="4" t="s">
        <v>44</v>
      </c>
      <c r="C674" s="4" t="s">
        <v>34</v>
      </c>
      <c r="D674" s="5">
        <v>41791</v>
      </c>
      <c r="E674" s="6">
        <f t="shared" si="2"/>
        <v>6</v>
      </c>
      <c r="F674" s="6" t="s">
        <v>45</v>
      </c>
      <c r="G674" s="4" t="s">
        <v>48</v>
      </c>
      <c r="H674" s="4" t="s">
        <v>49</v>
      </c>
      <c r="I674" s="4" t="s">
        <v>38</v>
      </c>
      <c r="J674" s="7">
        <v>532127.64313450002</v>
      </c>
      <c r="K674" s="9"/>
    </row>
    <row r="675" spans="1:11" ht="14.25" customHeight="1" x14ac:dyDescent="0.3">
      <c r="A675" s="4" t="s">
        <v>58</v>
      </c>
      <c r="B675" s="4" t="s">
        <v>44</v>
      </c>
      <c r="C675" s="4" t="s">
        <v>34</v>
      </c>
      <c r="D675" s="5">
        <v>41456</v>
      </c>
      <c r="E675" s="6">
        <f t="shared" si="2"/>
        <v>7</v>
      </c>
      <c r="F675" s="6" t="s">
        <v>45</v>
      </c>
      <c r="G675" s="4" t="s">
        <v>48</v>
      </c>
      <c r="H675" s="4" t="s">
        <v>50</v>
      </c>
      <c r="I675" s="4" t="s">
        <v>38</v>
      </c>
      <c r="J675" s="7">
        <v>610297.37310056051</v>
      </c>
      <c r="K675" s="9"/>
    </row>
    <row r="676" spans="1:11" ht="14.25" customHeight="1" x14ac:dyDescent="0.3">
      <c r="A676" s="4" t="s">
        <v>58</v>
      </c>
      <c r="B676" s="4" t="s">
        <v>44</v>
      </c>
      <c r="C676" s="4" t="s">
        <v>34</v>
      </c>
      <c r="D676" s="5">
        <v>41487</v>
      </c>
      <c r="E676" s="6">
        <f t="shared" si="2"/>
        <v>8</v>
      </c>
      <c r="F676" s="6" t="s">
        <v>45</v>
      </c>
      <c r="G676" s="4" t="s">
        <v>48</v>
      </c>
      <c r="H676" s="4" t="s">
        <v>50</v>
      </c>
      <c r="I676" s="4" t="s">
        <v>38</v>
      </c>
      <c r="J676" s="7">
        <v>908795.20773656247</v>
      </c>
      <c r="K676" s="9"/>
    </row>
    <row r="677" spans="1:11" ht="14.25" customHeight="1" x14ac:dyDescent="0.3">
      <c r="A677" s="4" t="s">
        <v>58</v>
      </c>
      <c r="B677" s="4" t="s">
        <v>44</v>
      </c>
      <c r="C677" s="4" t="s">
        <v>34</v>
      </c>
      <c r="D677" s="5">
        <v>41518</v>
      </c>
      <c r="E677" s="6">
        <f t="shared" si="2"/>
        <v>9</v>
      </c>
      <c r="F677" s="6" t="s">
        <v>45</v>
      </c>
      <c r="G677" s="4" t="s">
        <v>48</v>
      </c>
      <c r="H677" s="4" t="s">
        <v>50</v>
      </c>
      <c r="I677" s="4" t="s">
        <v>38</v>
      </c>
      <c r="J677" s="7">
        <v>711025.90062299802</v>
      </c>
      <c r="K677" s="9"/>
    </row>
    <row r="678" spans="1:11" ht="14.25" customHeight="1" x14ac:dyDescent="0.3">
      <c r="A678" s="4" t="s">
        <v>58</v>
      </c>
      <c r="B678" s="4" t="s">
        <v>44</v>
      </c>
      <c r="C678" s="4" t="s">
        <v>34</v>
      </c>
      <c r="D678" s="5">
        <v>41548</v>
      </c>
      <c r="E678" s="6">
        <f t="shared" si="2"/>
        <v>10</v>
      </c>
      <c r="F678" s="6" t="s">
        <v>45</v>
      </c>
      <c r="G678" s="4" t="s">
        <v>48</v>
      </c>
      <c r="H678" s="4" t="s">
        <v>50</v>
      </c>
      <c r="I678" s="4" t="s">
        <v>38</v>
      </c>
      <c r="J678" s="7">
        <v>699813.46326262481</v>
      </c>
      <c r="K678" s="9"/>
    </row>
    <row r="679" spans="1:11" ht="14.25" customHeight="1" x14ac:dyDescent="0.3">
      <c r="A679" s="4" t="s">
        <v>58</v>
      </c>
      <c r="B679" s="4" t="s">
        <v>44</v>
      </c>
      <c r="C679" s="4" t="s">
        <v>34</v>
      </c>
      <c r="D679" s="5">
        <v>41579</v>
      </c>
      <c r="E679" s="6">
        <f t="shared" si="2"/>
        <v>11</v>
      </c>
      <c r="F679" s="6" t="s">
        <v>45</v>
      </c>
      <c r="G679" s="4" t="s">
        <v>48</v>
      </c>
      <c r="H679" s="4" t="s">
        <v>50</v>
      </c>
      <c r="I679" s="4" t="s">
        <v>38</v>
      </c>
      <c r="J679" s="7">
        <v>619174.29107624991</v>
      </c>
      <c r="K679" s="9"/>
    </row>
    <row r="680" spans="1:11" ht="14.25" customHeight="1" x14ac:dyDescent="0.3">
      <c r="A680" s="4" t="s">
        <v>58</v>
      </c>
      <c r="B680" s="4" t="s">
        <v>44</v>
      </c>
      <c r="C680" s="4" t="s">
        <v>34</v>
      </c>
      <c r="D680" s="5">
        <v>41609</v>
      </c>
      <c r="E680" s="6">
        <f t="shared" si="2"/>
        <v>12</v>
      </c>
      <c r="F680" s="6" t="s">
        <v>45</v>
      </c>
      <c r="G680" s="4" t="s">
        <v>48</v>
      </c>
      <c r="H680" s="4" t="s">
        <v>50</v>
      </c>
      <c r="I680" s="4" t="s">
        <v>38</v>
      </c>
      <c r="J680" s="7">
        <v>641582.36576999992</v>
      </c>
      <c r="K680" s="9"/>
    </row>
    <row r="681" spans="1:11" ht="14.25" customHeight="1" x14ac:dyDescent="0.3">
      <c r="A681" s="4" t="s">
        <v>58</v>
      </c>
      <c r="B681" s="4" t="s">
        <v>44</v>
      </c>
      <c r="C681" s="4" t="s">
        <v>34</v>
      </c>
      <c r="D681" s="5">
        <v>41640</v>
      </c>
      <c r="E681" s="6">
        <f t="shared" si="2"/>
        <v>1</v>
      </c>
      <c r="F681" s="6" t="s">
        <v>45</v>
      </c>
      <c r="G681" s="4" t="s">
        <v>48</v>
      </c>
      <c r="H681" s="4" t="s">
        <v>50</v>
      </c>
      <c r="I681" s="4" t="s">
        <v>38</v>
      </c>
      <c r="J681" s="7">
        <v>740585.34395999974</v>
      </c>
      <c r="K681" s="9"/>
    </row>
    <row r="682" spans="1:11" ht="14.25" customHeight="1" x14ac:dyDescent="0.3">
      <c r="A682" s="4" t="s">
        <v>58</v>
      </c>
      <c r="B682" s="4" t="s">
        <v>44</v>
      </c>
      <c r="C682" s="4" t="s">
        <v>34</v>
      </c>
      <c r="D682" s="5">
        <v>41671</v>
      </c>
      <c r="E682" s="6">
        <f t="shared" si="2"/>
        <v>2</v>
      </c>
      <c r="F682" s="6" t="s">
        <v>45</v>
      </c>
      <c r="G682" s="4" t="s">
        <v>48</v>
      </c>
      <c r="H682" s="4" t="s">
        <v>50</v>
      </c>
      <c r="I682" s="4" t="s">
        <v>38</v>
      </c>
      <c r="J682" s="7">
        <v>665533.05688012496</v>
      </c>
      <c r="K682" s="9"/>
    </row>
    <row r="683" spans="1:11" ht="14.25" customHeight="1" x14ac:dyDescent="0.3">
      <c r="A683" s="4" t="s">
        <v>58</v>
      </c>
      <c r="B683" s="4" t="s">
        <v>44</v>
      </c>
      <c r="C683" s="4" t="s">
        <v>34</v>
      </c>
      <c r="D683" s="5">
        <v>41699</v>
      </c>
      <c r="E683" s="6">
        <f t="shared" si="2"/>
        <v>3</v>
      </c>
      <c r="F683" s="6" t="s">
        <v>45</v>
      </c>
      <c r="G683" s="4" t="s">
        <v>48</v>
      </c>
      <c r="H683" s="4" t="s">
        <v>50</v>
      </c>
      <c r="I683" s="4" t="s">
        <v>38</v>
      </c>
      <c r="J683" s="7">
        <v>608946.05938500003</v>
      </c>
      <c r="K683" s="9"/>
    </row>
    <row r="684" spans="1:11" ht="14.25" customHeight="1" x14ac:dyDescent="0.3">
      <c r="A684" s="4" t="s">
        <v>58</v>
      </c>
      <c r="B684" s="4" t="s">
        <v>44</v>
      </c>
      <c r="C684" s="4" t="s">
        <v>34</v>
      </c>
      <c r="D684" s="5">
        <v>41730</v>
      </c>
      <c r="E684" s="6">
        <f t="shared" si="2"/>
        <v>4</v>
      </c>
      <c r="F684" s="6" t="s">
        <v>45</v>
      </c>
      <c r="G684" s="4" t="s">
        <v>48</v>
      </c>
      <c r="H684" s="4" t="s">
        <v>50</v>
      </c>
      <c r="I684" s="4" t="s">
        <v>38</v>
      </c>
      <c r="J684" s="7">
        <v>706548.92858549999</v>
      </c>
      <c r="K684" s="9"/>
    </row>
    <row r="685" spans="1:11" ht="14.25" customHeight="1" x14ac:dyDescent="0.3">
      <c r="A685" s="4" t="s">
        <v>58</v>
      </c>
      <c r="B685" s="4" t="s">
        <v>44</v>
      </c>
      <c r="C685" s="4" t="s">
        <v>34</v>
      </c>
      <c r="D685" s="5">
        <v>41760</v>
      </c>
      <c r="E685" s="6">
        <f t="shared" si="2"/>
        <v>5</v>
      </c>
      <c r="F685" s="6" t="s">
        <v>45</v>
      </c>
      <c r="G685" s="4" t="s">
        <v>48</v>
      </c>
      <c r="H685" s="4" t="s">
        <v>50</v>
      </c>
      <c r="I685" s="4" t="s">
        <v>38</v>
      </c>
      <c r="J685" s="7">
        <v>684073.99396875</v>
      </c>
      <c r="K685" s="9"/>
    </row>
    <row r="686" spans="1:11" ht="14.25" customHeight="1" x14ac:dyDescent="0.3">
      <c r="A686" s="4" t="s">
        <v>58</v>
      </c>
      <c r="B686" s="4" t="s">
        <v>44</v>
      </c>
      <c r="C686" s="4" t="s">
        <v>34</v>
      </c>
      <c r="D686" s="5">
        <v>41791</v>
      </c>
      <c r="E686" s="6">
        <f t="shared" si="2"/>
        <v>6</v>
      </c>
      <c r="F686" s="6" t="s">
        <v>45</v>
      </c>
      <c r="G686" s="4" t="s">
        <v>48</v>
      </c>
      <c r="H686" s="4" t="s">
        <v>50</v>
      </c>
      <c r="I686" s="4" t="s">
        <v>38</v>
      </c>
      <c r="J686" s="7">
        <v>795822.70165668742</v>
      </c>
      <c r="K686" s="9"/>
    </row>
    <row r="687" spans="1:11" ht="14.25" customHeight="1" x14ac:dyDescent="0.3">
      <c r="A687" s="4" t="s">
        <v>58</v>
      </c>
      <c r="B687" s="4" t="s">
        <v>44</v>
      </c>
      <c r="C687" s="4" t="s">
        <v>34</v>
      </c>
      <c r="D687" s="5">
        <v>41456</v>
      </c>
      <c r="E687" s="6">
        <f t="shared" si="2"/>
        <v>7</v>
      </c>
      <c r="F687" s="6" t="s">
        <v>45</v>
      </c>
      <c r="G687" s="4" t="s">
        <v>51</v>
      </c>
      <c r="H687" s="4" t="s">
        <v>52</v>
      </c>
      <c r="I687" s="4" t="s">
        <v>38</v>
      </c>
      <c r="J687" s="7">
        <v>334574.56978850893</v>
      </c>
      <c r="K687" s="9"/>
    </row>
    <row r="688" spans="1:11" ht="14.25" customHeight="1" x14ac:dyDescent="0.3">
      <c r="A688" s="4" t="s">
        <v>58</v>
      </c>
      <c r="B688" s="4" t="s">
        <v>44</v>
      </c>
      <c r="C688" s="4" t="s">
        <v>34</v>
      </c>
      <c r="D688" s="5">
        <v>41487</v>
      </c>
      <c r="E688" s="6">
        <f t="shared" si="2"/>
        <v>8</v>
      </c>
      <c r="F688" s="6" t="s">
        <v>45</v>
      </c>
      <c r="G688" s="4" t="s">
        <v>51</v>
      </c>
      <c r="H688" s="4" t="s">
        <v>52</v>
      </c>
      <c r="I688" s="4" t="s">
        <v>38</v>
      </c>
      <c r="J688" s="7">
        <v>492735.34629342239</v>
      </c>
      <c r="K688" s="9"/>
    </row>
    <row r="689" spans="1:11" ht="14.25" customHeight="1" x14ac:dyDescent="0.3">
      <c r="A689" s="4" t="s">
        <v>58</v>
      </c>
      <c r="B689" s="4" t="s">
        <v>44</v>
      </c>
      <c r="C689" s="4" t="s">
        <v>34</v>
      </c>
      <c r="D689" s="5">
        <v>41518</v>
      </c>
      <c r="E689" s="6">
        <f t="shared" si="2"/>
        <v>9</v>
      </c>
      <c r="F689" s="6" t="s">
        <v>45</v>
      </c>
      <c r="G689" s="4" t="s">
        <v>51</v>
      </c>
      <c r="H689" s="4" t="s">
        <v>52</v>
      </c>
      <c r="I689" s="4" t="s">
        <v>38</v>
      </c>
      <c r="J689" s="7">
        <v>423886.13007635879</v>
      </c>
      <c r="K689" s="9"/>
    </row>
    <row r="690" spans="1:11" ht="14.25" customHeight="1" x14ac:dyDescent="0.3">
      <c r="A690" s="4" t="s">
        <v>58</v>
      </c>
      <c r="B690" s="4" t="s">
        <v>44</v>
      </c>
      <c r="C690" s="4" t="s">
        <v>34</v>
      </c>
      <c r="D690" s="5">
        <v>41548</v>
      </c>
      <c r="E690" s="6">
        <f t="shared" si="2"/>
        <v>10</v>
      </c>
      <c r="F690" s="6" t="s">
        <v>45</v>
      </c>
      <c r="G690" s="4" t="s">
        <v>51</v>
      </c>
      <c r="H690" s="4" t="s">
        <v>52</v>
      </c>
      <c r="I690" s="4" t="s">
        <v>38</v>
      </c>
      <c r="J690" s="7">
        <v>370340.02732499992</v>
      </c>
      <c r="K690" s="9"/>
    </row>
    <row r="691" spans="1:11" ht="14.25" customHeight="1" x14ac:dyDescent="0.3">
      <c r="A691" s="4" t="s">
        <v>58</v>
      </c>
      <c r="B691" s="4" t="s">
        <v>44</v>
      </c>
      <c r="C691" s="4" t="s">
        <v>34</v>
      </c>
      <c r="D691" s="5">
        <v>41579</v>
      </c>
      <c r="E691" s="6">
        <f t="shared" si="2"/>
        <v>11</v>
      </c>
      <c r="F691" s="6" t="s">
        <v>45</v>
      </c>
      <c r="G691" s="4" t="s">
        <v>51</v>
      </c>
      <c r="H691" s="4" t="s">
        <v>52</v>
      </c>
      <c r="I691" s="4" t="s">
        <v>38</v>
      </c>
      <c r="J691" s="7">
        <v>388537.72727419995</v>
      </c>
      <c r="K691" s="9"/>
    </row>
    <row r="692" spans="1:11" ht="14.25" customHeight="1" x14ac:dyDescent="0.3">
      <c r="A692" s="4" t="s">
        <v>58</v>
      </c>
      <c r="B692" s="4" t="s">
        <v>44</v>
      </c>
      <c r="C692" s="4" t="s">
        <v>34</v>
      </c>
      <c r="D692" s="5">
        <v>41609</v>
      </c>
      <c r="E692" s="6">
        <f t="shared" si="2"/>
        <v>12</v>
      </c>
      <c r="F692" s="6" t="s">
        <v>45</v>
      </c>
      <c r="G692" s="4" t="s">
        <v>51</v>
      </c>
      <c r="H692" s="4" t="s">
        <v>52</v>
      </c>
      <c r="I692" s="4" t="s">
        <v>38</v>
      </c>
      <c r="J692" s="7">
        <v>338577.18673479994</v>
      </c>
      <c r="K692" s="9"/>
    </row>
    <row r="693" spans="1:11" ht="14.25" customHeight="1" x14ac:dyDescent="0.3">
      <c r="A693" s="4" t="s">
        <v>58</v>
      </c>
      <c r="B693" s="4" t="s">
        <v>44</v>
      </c>
      <c r="C693" s="4" t="s">
        <v>34</v>
      </c>
      <c r="D693" s="5">
        <v>41640</v>
      </c>
      <c r="E693" s="6">
        <f t="shared" si="2"/>
        <v>1</v>
      </c>
      <c r="F693" s="6" t="s">
        <v>45</v>
      </c>
      <c r="G693" s="4" t="s">
        <v>51</v>
      </c>
      <c r="H693" s="4" t="s">
        <v>52</v>
      </c>
      <c r="I693" s="4" t="s">
        <v>38</v>
      </c>
      <c r="J693" s="7">
        <v>466373.20086803986</v>
      </c>
      <c r="K693" s="9"/>
    </row>
    <row r="694" spans="1:11" ht="14.25" customHeight="1" x14ac:dyDescent="0.3">
      <c r="A694" s="4" t="s">
        <v>58</v>
      </c>
      <c r="B694" s="4" t="s">
        <v>44</v>
      </c>
      <c r="C694" s="4" t="s">
        <v>34</v>
      </c>
      <c r="D694" s="5">
        <v>41671</v>
      </c>
      <c r="E694" s="6">
        <f t="shared" si="2"/>
        <v>2</v>
      </c>
      <c r="F694" s="6" t="s">
        <v>45</v>
      </c>
      <c r="G694" s="4" t="s">
        <v>51</v>
      </c>
      <c r="H694" s="4" t="s">
        <v>52</v>
      </c>
      <c r="I694" s="4" t="s">
        <v>38</v>
      </c>
      <c r="J694" s="7">
        <v>388574.67707873997</v>
      </c>
      <c r="K694" s="9"/>
    </row>
    <row r="695" spans="1:11" ht="14.25" customHeight="1" x14ac:dyDescent="0.3">
      <c r="A695" s="4" t="s">
        <v>58</v>
      </c>
      <c r="B695" s="4" t="s">
        <v>44</v>
      </c>
      <c r="C695" s="4" t="s">
        <v>34</v>
      </c>
      <c r="D695" s="5">
        <v>41699</v>
      </c>
      <c r="E695" s="6">
        <f t="shared" si="2"/>
        <v>3</v>
      </c>
      <c r="F695" s="6" t="s">
        <v>45</v>
      </c>
      <c r="G695" s="4" t="s">
        <v>51</v>
      </c>
      <c r="H695" s="4" t="s">
        <v>52</v>
      </c>
      <c r="I695" s="4" t="s">
        <v>38</v>
      </c>
      <c r="J695" s="7">
        <v>356192.71368815994</v>
      </c>
      <c r="K695" s="9"/>
    </row>
    <row r="696" spans="1:11" ht="14.25" customHeight="1" x14ac:dyDescent="0.3">
      <c r="A696" s="4" t="s">
        <v>58</v>
      </c>
      <c r="B696" s="4" t="s">
        <v>44</v>
      </c>
      <c r="C696" s="4" t="s">
        <v>34</v>
      </c>
      <c r="D696" s="5">
        <v>41730</v>
      </c>
      <c r="E696" s="6">
        <f t="shared" si="2"/>
        <v>4</v>
      </c>
      <c r="F696" s="6" t="s">
        <v>45</v>
      </c>
      <c r="G696" s="4" t="s">
        <v>51</v>
      </c>
      <c r="H696" s="4" t="s">
        <v>52</v>
      </c>
      <c r="I696" s="4" t="s">
        <v>38</v>
      </c>
      <c r="J696" s="7">
        <v>381723.53905412991</v>
      </c>
      <c r="K696" s="9"/>
    </row>
    <row r="697" spans="1:11" ht="14.25" customHeight="1" x14ac:dyDescent="0.3">
      <c r="A697" s="4" t="s">
        <v>58</v>
      </c>
      <c r="B697" s="4" t="s">
        <v>44</v>
      </c>
      <c r="C697" s="4" t="s">
        <v>34</v>
      </c>
      <c r="D697" s="5">
        <v>41760</v>
      </c>
      <c r="E697" s="6">
        <f t="shared" si="2"/>
        <v>5</v>
      </c>
      <c r="F697" s="6" t="s">
        <v>45</v>
      </c>
      <c r="G697" s="4" t="s">
        <v>51</v>
      </c>
      <c r="H697" s="4" t="s">
        <v>52</v>
      </c>
      <c r="I697" s="4" t="s">
        <v>38</v>
      </c>
      <c r="J697" s="7">
        <v>429911.03490812494</v>
      </c>
      <c r="K697" s="9"/>
    </row>
    <row r="698" spans="1:11" ht="14.25" customHeight="1" x14ac:dyDescent="0.3">
      <c r="A698" s="4" t="s">
        <v>58</v>
      </c>
      <c r="B698" s="4" t="s">
        <v>44</v>
      </c>
      <c r="C698" s="4" t="s">
        <v>34</v>
      </c>
      <c r="D698" s="5">
        <v>41791</v>
      </c>
      <c r="E698" s="6">
        <f t="shared" si="2"/>
        <v>6</v>
      </c>
      <c r="F698" s="6" t="s">
        <v>45</v>
      </c>
      <c r="G698" s="4" t="s">
        <v>51</v>
      </c>
      <c r="H698" s="4" t="s">
        <v>52</v>
      </c>
      <c r="I698" s="4" t="s">
        <v>38</v>
      </c>
      <c r="J698" s="7">
        <v>476034.24514096242</v>
      </c>
      <c r="K698" s="9"/>
    </row>
    <row r="699" spans="1:11" ht="14.25" customHeight="1" x14ac:dyDescent="0.3">
      <c r="A699" s="4" t="s">
        <v>58</v>
      </c>
      <c r="B699" s="4" t="s">
        <v>44</v>
      </c>
      <c r="C699" s="4" t="s">
        <v>34</v>
      </c>
      <c r="D699" s="5">
        <v>41456</v>
      </c>
      <c r="E699" s="6">
        <f t="shared" si="2"/>
        <v>7</v>
      </c>
      <c r="F699" s="6" t="s">
        <v>45</v>
      </c>
      <c r="G699" s="4" t="s">
        <v>51</v>
      </c>
      <c r="H699" s="4" t="s">
        <v>53</v>
      </c>
      <c r="I699" s="4" t="s">
        <v>38</v>
      </c>
      <c r="J699" s="7">
        <v>221632.12385716435</v>
      </c>
      <c r="K699" s="9"/>
    </row>
    <row r="700" spans="1:11" ht="14.25" customHeight="1" x14ac:dyDescent="0.3">
      <c r="A700" s="4" t="s">
        <v>58</v>
      </c>
      <c r="B700" s="4" t="s">
        <v>44</v>
      </c>
      <c r="C700" s="4" t="s">
        <v>34</v>
      </c>
      <c r="D700" s="5">
        <v>41487</v>
      </c>
      <c r="E700" s="6">
        <f t="shared" si="2"/>
        <v>8</v>
      </c>
      <c r="F700" s="6" t="s">
        <v>45</v>
      </c>
      <c r="G700" s="4" t="s">
        <v>51</v>
      </c>
      <c r="H700" s="4" t="s">
        <v>53</v>
      </c>
      <c r="I700" s="4" t="s">
        <v>38</v>
      </c>
      <c r="J700" s="7">
        <v>298721.115169695</v>
      </c>
      <c r="K700" s="9"/>
    </row>
    <row r="701" spans="1:11" ht="14.25" customHeight="1" x14ac:dyDescent="0.3">
      <c r="A701" s="4" t="s">
        <v>58</v>
      </c>
      <c r="B701" s="4" t="s">
        <v>44</v>
      </c>
      <c r="C701" s="4" t="s">
        <v>34</v>
      </c>
      <c r="D701" s="5">
        <v>41518</v>
      </c>
      <c r="E701" s="6">
        <f t="shared" si="2"/>
        <v>9</v>
      </c>
      <c r="F701" s="6" t="s">
        <v>45</v>
      </c>
      <c r="G701" s="4" t="s">
        <v>51</v>
      </c>
      <c r="H701" s="4" t="s">
        <v>53</v>
      </c>
      <c r="I701" s="4" t="s">
        <v>38</v>
      </c>
      <c r="J701" s="7">
        <v>263980.61528681178</v>
      </c>
      <c r="K701" s="9"/>
    </row>
    <row r="702" spans="1:11" ht="14.25" customHeight="1" x14ac:dyDescent="0.3">
      <c r="A702" s="4" t="s">
        <v>58</v>
      </c>
      <c r="B702" s="4" t="s">
        <v>44</v>
      </c>
      <c r="C702" s="4" t="s">
        <v>34</v>
      </c>
      <c r="D702" s="5">
        <v>41548</v>
      </c>
      <c r="E702" s="6">
        <f t="shared" si="2"/>
        <v>10</v>
      </c>
      <c r="F702" s="6" t="s">
        <v>45</v>
      </c>
      <c r="G702" s="4" t="s">
        <v>51</v>
      </c>
      <c r="H702" s="4" t="s">
        <v>53</v>
      </c>
      <c r="I702" s="4" t="s">
        <v>38</v>
      </c>
      <c r="J702" s="7">
        <v>219795.94496150999</v>
      </c>
      <c r="K702" s="9"/>
    </row>
    <row r="703" spans="1:11" ht="14.25" customHeight="1" x14ac:dyDescent="0.3">
      <c r="A703" s="4" t="s">
        <v>58</v>
      </c>
      <c r="B703" s="4" t="s">
        <v>44</v>
      </c>
      <c r="C703" s="4" t="s">
        <v>34</v>
      </c>
      <c r="D703" s="5">
        <v>41579</v>
      </c>
      <c r="E703" s="6">
        <f t="shared" si="2"/>
        <v>11</v>
      </c>
      <c r="F703" s="6" t="s">
        <v>45</v>
      </c>
      <c r="G703" s="4" t="s">
        <v>51</v>
      </c>
      <c r="H703" s="4" t="s">
        <v>53</v>
      </c>
      <c r="I703" s="4" t="s">
        <v>38</v>
      </c>
      <c r="J703" s="7">
        <v>258222.34619527502</v>
      </c>
      <c r="K703" s="9"/>
    </row>
    <row r="704" spans="1:11" ht="14.25" customHeight="1" x14ac:dyDescent="0.3">
      <c r="A704" s="4" t="s">
        <v>58</v>
      </c>
      <c r="B704" s="4" t="s">
        <v>44</v>
      </c>
      <c r="C704" s="4" t="s">
        <v>34</v>
      </c>
      <c r="D704" s="5">
        <v>41609</v>
      </c>
      <c r="E704" s="6">
        <f t="shared" si="2"/>
        <v>12</v>
      </c>
      <c r="F704" s="6" t="s">
        <v>45</v>
      </c>
      <c r="G704" s="4" t="s">
        <v>51</v>
      </c>
      <c r="H704" s="4" t="s">
        <v>53</v>
      </c>
      <c r="I704" s="4" t="s">
        <v>38</v>
      </c>
      <c r="J704" s="7">
        <v>230372.47477350003</v>
      </c>
      <c r="K704" s="9"/>
    </row>
    <row r="705" spans="1:11" ht="14.25" customHeight="1" x14ac:dyDescent="0.3">
      <c r="A705" s="4" t="s">
        <v>58</v>
      </c>
      <c r="B705" s="4" t="s">
        <v>44</v>
      </c>
      <c r="C705" s="4" t="s">
        <v>34</v>
      </c>
      <c r="D705" s="5">
        <v>41640</v>
      </c>
      <c r="E705" s="6">
        <f t="shared" si="2"/>
        <v>1</v>
      </c>
      <c r="F705" s="6" t="s">
        <v>45</v>
      </c>
      <c r="G705" s="4" t="s">
        <v>51</v>
      </c>
      <c r="H705" s="4" t="s">
        <v>53</v>
      </c>
      <c r="I705" s="4" t="s">
        <v>38</v>
      </c>
      <c r="J705" s="7">
        <v>269842.36896287993</v>
      </c>
      <c r="K705" s="9"/>
    </row>
    <row r="706" spans="1:11" ht="14.25" customHeight="1" x14ac:dyDescent="0.3">
      <c r="A706" s="4" t="s">
        <v>58</v>
      </c>
      <c r="B706" s="4" t="s">
        <v>44</v>
      </c>
      <c r="C706" s="4" t="s">
        <v>34</v>
      </c>
      <c r="D706" s="5">
        <v>41671</v>
      </c>
      <c r="E706" s="6">
        <f t="shared" si="2"/>
        <v>2</v>
      </c>
      <c r="F706" s="6" t="s">
        <v>45</v>
      </c>
      <c r="G706" s="4" t="s">
        <v>51</v>
      </c>
      <c r="H706" s="4" t="s">
        <v>53</v>
      </c>
      <c r="I706" s="4" t="s">
        <v>38</v>
      </c>
      <c r="J706" s="7">
        <v>229486.43250580502</v>
      </c>
      <c r="K706" s="9"/>
    </row>
    <row r="707" spans="1:11" ht="14.25" customHeight="1" x14ac:dyDescent="0.3">
      <c r="A707" s="4" t="s">
        <v>58</v>
      </c>
      <c r="B707" s="4" t="s">
        <v>44</v>
      </c>
      <c r="C707" s="4" t="s">
        <v>34</v>
      </c>
      <c r="D707" s="5">
        <v>41699</v>
      </c>
      <c r="E707" s="6">
        <f t="shared" si="2"/>
        <v>3</v>
      </c>
      <c r="F707" s="6" t="s">
        <v>45</v>
      </c>
      <c r="G707" s="4" t="s">
        <v>51</v>
      </c>
      <c r="H707" s="4" t="s">
        <v>53</v>
      </c>
      <c r="I707" s="4" t="s">
        <v>38</v>
      </c>
      <c r="J707" s="7">
        <v>247771.36577484003</v>
      </c>
      <c r="K707" s="9"/>
    </row>
    <row r="708" spans="1:11" ht="14.25" customHeight="1" x14ac:dyDescent="0.3">
      <c r="A708" s="4" t="s">
        <v>58</v>
      </c>
      <c r="B708" s="4" t="s">
        <v>44</v>
      </c>
      <c r="C708" s="4" t="s">
        <v>34</v>
      </c>
      <c r="D708" s="5">
        <v>41730</v>
      </c>
      <c r="E708" s="6">
        <f t="shared" si="2"/>
        <v>4</v>
      </c>
      <c r="F708" s="6" t="s">
        <v>45</v>
      </c>
      <c r="G708" s="4" t="s">
        <v>51</v>
      </c>
      <c r="H708" s="4" t="s">
        <v>53</v>
      </c>
      <c r="I708" s="4" t="s">
        <v>38</v>
      </c>
      <c r="J708" s="7">
        <v>247653.76578579002</v>
      </c>
      <c r="K708" s="9"/>
    </row>
    <row r="709" spans="1:11" ht="14.25" customHeight="1" x14ac:dyDescent="0.3">
      <c r="A709" s="4" t="s">
        <v>58</v>
      </c>
      <c r="B709" s="4" t="s">
        <v>44</v>
      </c>
      <c r="C709" s="4" t="s">
        <v>34</v>
      </c>
      <c r="D709" s="5">
        <v>41760</v>
      </c>
      <c r="E709" s="6">
        <f t="shared" si="2"/>
        <v>5</v>
      </c>
      <c r="F709" s="6" t="s">
        <v>45</v>
      </c>
      <c r="G709" s="4" t="s">
        <v>51</v>
      </c>
      <c r="H709" s="4" t="s">
        <v>53</v>
      </c>
      <c r="I709" s="4" t="s">
        <v>38</v>
      </c>
      <c r="J709" s="7">
        <v>257537.95336406256</v>
      </c>
      <c r="K709" s="9"/>
    </row>
    <row r="710" spans="1:11" ht="14.25" customHeight="1" x14ac:dyDescent="0.3">
      <c r="A710" s="4" t="s">
        <v>58</v>
      </c>
      <c r="B710" s="4" t="s">
        <v>44</v>
      </c>
      <c r="C710" s="4" t="s">
        <v>34</v>
      </c>
      <c r="D710" s="5">
        <v>41791</v>
      </c>
      <c r="E710" s="6">
        <f t="shared" si="2"/>
        <v>6</v>
      </c>
      <c r="F710" s="6" t="s">
        <v>45</v>
      </c>
      <c r="G710" s="4" t="s">
        <v>51</v>
      </c>
      <c r="H710" s="4" t="s">
        <v>53</v>
      </c>
      <c r="I710" s="4" t="s">
        <v>38</v>
      </c>
      <c r="J710" s="7">
        <v>273028.52946296253</v>
      </c>
      <c r="K710" s="9"/>
    </row>
    <row r="711" spans="1:11" ht="14.25" customHeight="1" x14ac:dyDescent="0.3">
      <c r="A711" s="4" t="s">
        <v>58</v>
      </c>
      <c r="B711" s="4" t="s">
        <v>44</v>
      </c>
      <c r="C711" s="4" t="s">
        <v>34</v>
      </c>
      <c r="D711" s="5">
        <v>41456</v>
      </c>
      <c r="E711" s="6">
        <f t="shared" si="2"/>
        <v>7</v>
      </c>
      <c r="F711" s="6" t="s">
        <v>45</v>
      </c>
      <c r="G711" s="4" t="s">
        <v>51</v>
      </c>
      <c r="H711" s="4" t="s">
        <v>54</v>
      </c>
      <c r="I711" s="4" t="s">
        <v>38</v>
      </c>
      <c r="J711" s="7">
        <v>270317.51001272164</v>
      </c>
      <c r="K711" s="9"/>
    </row>
    <row r="712" spans="1:11" ht="14.25" customHeight="1" x14ac:dyDescent="0.3">
      <c r="A712" s="4" t="s">
        <v>58</v>
      </c>
      <c r="B712" s="4" t="s">
        <v>44</v>
      </c>
      <c r="C712" s="4" t="s">
        <v>34</v>
      </c>
      <c r="D712" s="5">
        <v>41487</v>
      </c>
      <c r="E712" s="6">
        <f t="shared" si="2"/>
        <v>8</v>
      </c>
      <c r="F712" s="6" t="s">
        <v>45</v>
      </c>
      <c r="G712" s="4" t="s">
        <v>51</v>
      </c>
      <c r="H712" s="4" t="s">
        <v>54</v>
      </c>
      <c r="I712" s="4" t="s">
        <v>38</v>
      </c>
      <c r="J712" s="7">
        <v>345609.90627034125</v>
      </c>
      <c r="K712" s="9"/>
    </row>
    <row r="713" spans="1:11" ht="14.25" customHeight="1" x14ac:dyDescent="0.3">
      <c r="A713" s="4" t="s">
        <v>58</v>
      </c>
      <c r="B713" s="4" t="s">
        <v>44</v>
      </c>
      <c r="C713" s="4" t="s">
        <v>34</v>
      </c>
      <c r="D713" s="5">
        <v>41518</v>
      </c>
      <c r="E713" s="6">
        <f t="shared" si="2"/>
        <v>9</v>
      </c>
      <c r="F713" s="6" t="s">
        <v>45</v>
      </c>
      <c r="G713" s="4" t="s">
        <v>51</v>
      </c>
      <c r="H713" s="4" t="s">
        <v>54</v>
      </c>
      <c r="I713" s="4" t="s">
        <v>38</v>
      </c>
      <c r="J713" s="7">
        <v>281982.65504614048</v>
      </c>
      <c r="K713" s="9"/>
    </row>
    <row r="714" spans="1:11" ht="14.25" customHeight="1" x14ac:dyDescent="0.3">
      <c r="A714" s="4" t="s">
        <v>58</v>
      </c>
      <c r="B714" s="4" t="s">
        <v>44</v>
      </c>
      <c r="C714" s="4" t="s">
        <v>34</v>
      </c>
      <c r="D714" s="5">
        <v>41548</v>
      </c>
      <c r="E714" s="6">
        <f t="shared" si="2"/>
        <v>10</v>
      </c>
      <c r="F714" s="6" t="s">
        <v>45</v>
      </c>
      <c r="G714" s="4" t="s">
        <v>51</v>
      </c>
      <c r="H714" s="4" t="s">
        <v>54</v>
      </c>
      <c r="I714" s="4" t="s">
        <v>38</v>
      </c>
      <c r="J714" s="7">
        <v>262525.43281191739</v>
      </c>
      <c r="K714" s="9"/>
    </row>
    <row r="715" spans="1:11" ht="14.25" customHeight="1" x14ac:dyDescent="0.3">
      <c r="A715" s="4" t="s">
        <v>58</v>
      </c>
      <c r="B715" s="4" t="s">
        <v>44</v>
      </c>
      <c r="C715" s="4" t="s">
        <v>34</v>
      </c>
      <c r="D715" s="5">
        <v>41579</v>
      </c>
      <c r="E715" s="6">
        <f t="shared" si="2"/>
        <v>11</v>
      </c>
      <c r="F715" s="6" t="s">
        <v>45</v>
      </c>
      <c r="G715" s="4" t="s">
        <v>51</v>
      </c>
      <c r="H715" s="4" t="s">
        <v>54</v>
      </c>
      <c r="I715" s="4" t="s">
        <v>38</v>
      </c>
      <c r="J715" s="7">
        <v>264530.39711157506</v>
      </c>
      <c r="K715" s="9"/>
    </row>
    <row r="716" spans="1:11" ht="14.25" customHeight="1" x14ac:dyDescent="0.3">
      <c r="A716" s="4" t="s">
        <v>58</v>
      </c>
      <c r="B716" s="4" t="s">
        <v>44</v>
      </c>
      <c r="C716" s="4" t="s">
        <v>34</v>
      </c>
      <c r="D716" s="5">
        <v>41609</v>
      </c>
      <c r="E716" s="6">
        <f t="shared" si="2"/>
        <v>12</v>
      </c>
      <c r="F716" s="6" t="s">
        <v>45</v>
      </c>
      <c r="G716" s="4" t="s">
        <v>51</v>
      </c>
      <c r="H716" s="4" t="s">
        <v>54</v>
      </c>
      <c r="I716" s="4" t="s">
        <v>38</v>
      </c>
      <c r="J716" s="7">
        <v>252866.98882554998</v>
      </c>
      <c r="K716" s="9"/>
    </row>
    <row r="717" spans="1:11" ht="14.25" customHeight="1" x14ac:dyDescent="0.3">
      <c r="A717" s="4" t="s">
        <v>58</v>
      </c>
      <c r="B717" s="4" t="s">
        <v>44</v>
      </c>
      <c r="C717" s="4" t="s">
        <v>34</v>
      </c>
      <c r="D717" s="5">
        <v>41640</v>
      </c>
      <c r="E717" s="6">
        <f t="shared" si="2"/>
        <v>1</v>
      </c>
      <c r="F717" s="6" t="s">
        <v>45</v>
      </c>
      <c r="G717" s="4" t="s">
        <v>51</v>
      </c>
      <c r="H717" s="4" t="s">
        <v>54</v>
      </c>
      <c r="I717" s="4" t="s">
        <v>38</v>
      </c>
      <c r="J717" s="7">
        <v>306190.89609723992</v>
      </c>
      <c r="K717" s="9"/>
    </row>
    <row r="718" spans="1:11" ht="14.25" customHeight="1" x14ac:dyDescent="0.3">
      <c r="A718" s="4" t="s">
        <v>58</v>
      </c>
      <c r="B718" s="4" t="s">
        <v>44</v>
      </c>
      <c r="C718" s="4" t="s">
        <v>34</v>
      </c>
      <c r="D718" s="5">
        <v>41671</v>
      </c>
      <c r="E718" s="6">
        <f t="shared" si="2"/>
        <v>2</v>
      </c>
      <c r="F718" s="6" t="s">
        <v>45</v>
      </c>
      <c r="G718" s="4" t="s">
        <v>51</v>
      </c>
      <c r="H718" s="4" t="s">
        <v>54</v>
      </c>
      <c r="I718" s="4" t="s">
        <v>38</v>
      </c>
      <c r="J718" s="7">
        <v>271830.070734885</v>
      </c>
      <c r="K718" s="9"/>
    </row>
    <row r="719" spans="1:11" ht="14.25" customHeight="1" x14ac:dyDescent="0.3">
      <c r="A719" s="4" t="s">
        <v>58</v>
      </c>
      <c r="B719" s="4" t="s">
        <v>44</v>
      </c>
      <c r="C719" s="4" t="s">
        <v>34</v>
      </c>
      <c r="D719" s="5">
        <v>41699</v>
      </c>
      <c r="E719" s="6">
        <f t="shared" si="2"/>
        <v>3</v>
      </c>
      <c r="F719" s="6" t="s">
        <v>45</v>
      </c>
      <c r="G719" s="4" t="s">
        <v>51</v>
      </c>
      <c r="H719" s="4" t="s">
        <v>54</v>
      </c>
      <c r="I719" s="4" t="s">
        <v>38</v>
      </c>
      <c r="J719" s="7">
        <v>271101.39427444007</v>
      </c>
      <c r="K719" s="9"/>
    </row>
    <row r="720" spans="1:11" ht="14.25" customHeight="1" x14ac:dyDescent="0.3">
      <c r="A720" s="4" t="s">
        <v>58</v>
      </c>
      <c r="B720" s="4" t="s">
        <v>44</v>
      </c>
      <c r="C720" s="4" t="s">
        <v>34</v>
      </c>
      <c r="D720" s="5">
        <v>41730</v>
      </c>
      <c r="E720" s="6">
        <f t="shared" si="2"/>
        <v>4</v>
      </c>
      <c r="F720" s="6" t="s">
        <v>45</v>
      </c>
      <c r="G720" s="4" t="s">
        <v>51</v>
      </c>
      <c r="H720" s="4" t="s">
        <v>54</v>
      </c>
      <c r="I720" s="4" t="s">
        <v>38</v>
      </c>
      <c r="J720" s="7">
        <v>274351.7614925587</v>
      </c>
      <c r="K720" s="9"/>
    </row>
    <row r="721" spans="1:11" ht="14.25" customHeight="1" x14ac:dyDescent="0.3">
      <c r="A721" s="4" t="s">
        <v>58</v>
      </c>
      <c r="B721" s="4" t="s">
        <v>44</v>
      </c>
      <c r="C721" s="4" t="s">
        <v>34</v>
      </c>
      <c r="D721" s="5">
        <v>41760</v>
      </c>
      <c r="E721" s="6">
        <f t="shared" si="2"/>
        <v>5</v>
      </c>
      <c r="F721" s="6" t="s">
        <v>45</v>
      </c>
      <c r="G721" s="4" t="s">
        <v>51</v>
      </c>
      <c r="H721" s="4" t="s">
        <v>54</v>
      </c>
      <c r="I721" s="4" t="s">
        <v>38</v>
      </c>
      <c r="J721" s="7">
        <v>294826.72073953127</v>
      </c>
      <c r="K721" s="9"/>
    </row>
    <row r="722" spans="1:11" ht="14.25" customHeight="1" x14ac:dyDescent="0.3">
      <c r="A722" s="4" t="s">
        <v>58</v>
      </c>
      <c r="B722" s="4" t="s">
        <v>44</v>
      </c>
      <c r="C722" s="4" t="s">
        <v>34</v>
      </c>
      <c r="D722" s="5">
        <v>41791</v>
      </c>
      <c r="E722" s="6">
        <f t="shared" si="2"/>
        <v>6</v>
      </c>
      <c r="F722" s="6" t="s">
        <v>45</v>
      </c>
      <c r="G722" s="4" t="s">
        <v>51</v>
      </c>
      <c r="H722" s="4" t="s">
        <v>54</v>
      </c>
      <c r="I722" s="4" t="s">
        <v>38</v>
      </c>
      <c r="J722" s="7">
        <v>340841.04228242871</v>
      </c>
      <c r="K722" s="9"/>
    </row>
    <row r="723" spans="1:11" ht="14.25" customHeight="1" x14ac:dyDescent="0.3">
      <c r="A723" s="4" t="s">
        <v>58</v>
      </c>
      <c r="B723" s="4" t="s">
        <v>44</v>
      </c>
      <c r="C723" s="4" t="s">
        <v>34</v>
      </c>
      <c r="D723" s="5">
        <v>41456</v>
      </c>
      <c r="E723" s="6">
        <f t="shared" si="2"/>
        <v>7</v>
      </c>
      <c r="F723" s="6" t="s">
        <v>45</v>
      </c>
      <c r="G723" s="4" t="s">
        <v>51</v>
      </c>
      <c r="H723" s="4" t="s">
        <v>55</v>
      </c>
      <c r="I723" s="4" t="s">
        <v>38</v>
      </c>
      <c r="J723" s="7">
        <v>186895.31347357444</v>
      </c>
      <c r="K723" s="9"/>
    </row>
    <row r="724" spans="1:11" ht="14.25" customHeight="1" x14ac:dyDescent="0.3">
      <c r="A724" s="4" t="s">
        <v>58</v>
      </c>
      <c r="B724" s="4" t="s">
        <v>44</v>
      </c>
      <c r="C724" s="4" t="s">
        <v>34</v>
      </c>
      <c r="D724" s="5">
        <v>41487</v>
      </c>
      <c r="E724" s="6">
        <f t="shared" si="2"/>
        <v>8</v>
      </c>
      <c r="F724" s="6" t="s">
        <v>45</v>
      </c>
      <c r="G724" s="4" t="s">
        <v>51</v>
      </c>
      <c r="H724" s="4" t="s">
        <v>55</v>
      </c>
      <c r="I724" s="4" t="s">
        <v>38</v>
      </c>
      <c r="J724" s="7">
        <v>232460.33937309752</v>
      </c>
      <c r="K724" s="9"/>
    </row>
    <row r="725" spans="1:11" ht="14.25" customHeight="1" x14ac:dyDescent="0.3">
      <c r="A725" s="4" t="s">
        <v>58</v>
      </c>
      <c r="B725" s="4" t="s">
        <v>44</v>
      </c>
      <c r="C725" s="4" t="s">
        <v>34</v>
      </c>
      <c r="D725" s="5">
        <v>41518</v>
      </c>
      <c r="E725" s="6">
        <f t="shared" si="2"/>
        <v>9</v>
      </c>
      <c r="F725" s="6" t="s">
        <v>45</v>
      </c>
      <c r="G725" s="4" t="s">
        <v>51</v>
      </c>
      <c r="H725" s="4" t="s">
        <v>55</v>
      </c>
      <c r="I725" s="4" t="s">
        <v>38</v>
      </c>
      <c r="J725" s="7">
        <v>196800.64514333947</v>
      </c>
      <c r="K725" s="9"/>
    </row>
    <row r="726" spans="1:11" ht="14.25" customHeight="1" x14ac:dyDescent="0.3">
      <c r="A726" s="4" t="s">
        <v>58</v>
      </c>
      <c r="B726" s="4" t="s">
        <v>44</v>
      </c>
      <c r="C726" s="4" t="s">
        <v>34</v>
      </c>
      <c r="D726" s="5">
        <v>41548</v>
      </c>
      <c r="E726" s="6">
        <f t="shared" ref="E726:E842" si="3">MONTH(D726)</f>
        <v>10</v>
      </c>
      <c r="F726" s="6" t="s">
        <v>45</v>
      </c>
      <c r="G726" s="4" t="s">
        <v>51</v>
      </c>
      <c r="H726" s="4" t="s">
        <v>55</v>
      </c>
      <c r="I726" s="4" t="s">
        <v>38</v>
      </c>
      <c r="J726" s="7">
        <v>175238.87213904748</v>
      </c>
      <c r="K726" s="9"/>
    </row>
    <row r="727" spans="1:11" ht="14.25" customHeight="1" x14ac:dyDescent="0.3">
      <c r="A727" s="4" t="s">
        <v>58</v>
      </c>
      <c r="B727" s="4" t="s">
        <v>44</v>
      </c>
      <c r="C727" s="4" t="s">
        <v>34</v>
      </c>
      <c r="D727" s="5">
        <v>41579</v>
      </c>
      <c r="E727" s="6">
        <f t="shared" si="3"/>
        <v>11</v>
      </c>
      <c r="F727" s="6" t="s">
        <v>45</v>
      </c>
      <c r="G727" s="4" t="s">
        <v>51</v>
      </c>
      <c r="H727" s="4" t="s">
        <v>55</v>
      </c>
      <c r="I727" s="4" t="s">
        <v>38</v>
      </c>
      <c r="J727" s="7">
        <v>184271.68199002498</v>
      </c>
      <c r="K727" s="9"/>
    </row>
    <row r="728" spans="1:11" ht="14.25" customHeight="1" x14ac:dyDescent="0.3">
      <c r="A728" s="4" t="s">
        <v>58</v>
      </c>
      <c r="B728" s="4" t="s">
        <v>44</v>
      </c>
      <c r="C728" s="4" t="s">
        <v>34</v>
      </c>
      <c r="D728" s="5">
        <v>41609</v>
      </c>
      <c r="E728" s="6">
        <f t="shared" si="3"/>
        <v>12</v>
      </c>
      <c r="F728" s="6" t="s">
        <v>45</v>
      </c>
      <c r="G728" s="4" t="s">
        <v>51</v>
      </c>
      <c r="H728" s="4" t="s">
        <v>55</v>
      </c>
      <c r="I728" s="4" t="s">
        <v>38</v>
      </c>
      <c r="J728" s="7">
        <v>182465.61649890002</v>
      </c>
      <c r="K728" s="9"/>
    </row>
    <row r="729" spans="1:11" ht="14.25" customHeight="1" x14ac:dyDescent="0.3">
      <c r="A729" s="4" t="s">
        <v>58</v>
      </c>
      <c r="B729" s="4" t="s">
        <v>44</v>
      </c>
      <c r="C729" s="4" t="s">
        <v>34</v>
      </c>
      <c r="D729" s="5">
        <v>41640</v>
      </c>
      <c r="E729" s="6">
        <f t="shared" si="3"/>
        <v>1</v>
      </c>
      <c r="F729" s="6" t="s">
        <v>45</v>
      </c>
      <c r="G729" s="4" t="s">
        <v>51</v>
      </c>
      <c r="H729" s="4" t="s">
        <v>55</v>
      </c>
      <c r="I729" s="4" t="s">
        <v>38</v>
      </c>
      <c r="J729" s="7">
        <v>235865.21106119995</v>
      </c>
      <c r="K729" s="9"/>
    </row>
    <row r="730" spans="1:11" ht="14.25" customHeight="1" x14ac:dyDescent="0.3">
      <c r="A730" s="4" t="s">
        <v>58</v>
      </c>
      <c r="B730" s="4" t="s">
        <v>44</v>
      </c>
      <c r="C730" s="4" t="s">
        <v>34</v>
      </c>
      <c r="D730" s="5">
        <v>41671</v>
      </c>
      <c r="E730" s="6">
        <f t="shared" si="3"/>
        <v>2</v>
      </c>
      <c r="F730" s="6" t="s">
        <v>45</v>
      </c>
      <c r="G730" s="4" t="s">
        <v>51</v>
      </c>
      <c r="H730" s="4" t="s">
        <v>55</v>
      </c>
      <c r="I730" s="4" t="s">
        <v>38</v>
      </c>
      <c r="J730" s="7">
        <v>184781.07299609997</v>
      </c>
      <c r="K730" s="9"/>
    </row>
    <row r="731" spans="1:11" ht="14.25" customHeight="1" x14ac:dyDescent="0.3">
      <c r="A731" s="4" t="s">
        <v>58</v>
      </c>
      <c r="B731" s="4" t="s">
        <v>44</v>
      </c>
      <c r="C731" s="4" t="s">
        <v>34</v>
      </c>
      <c r="D731" s="5">
        <v>41699</v>
      </c>
      <c r="E731" s="6">
        <f t="shared" si="3"/>
        <v>3</v>
      </c>
      <c r="F731" s="6" t="s">
        <v>45</v>
      </c>
      <c r="G731" s="4" t="s">
        <v>51</v>
      </c>
      <c r="H731" s="4" t="s">
        <v>55</v>
      </c>
      <c r="I731" s="4" t="s">
        <v>38</v>
      </c>
      <c r="J731" s="7">
        <v>187904.12488512002</v>
      </c>
      <c r="K731" s="9"/>
    </row>
    <row r="732" spans="1:11" ht="14.25" customHeight="1" x14ac:dyDescent="0.3">
      <c r="A732" s="4" t="s">
        <v>58</v>
      </c>
      <c r="B732" s="4" t="s">
        <v>44</v>
      </c>
      <c r="C732" s="4" t="s">
        <v>34</v>
      </c>
      <c r="D732" s="5">
        <v>41730</v>
      </c>
      <c r="E732" s="6">
        <f t="shared" si="3"/>
        <v>4</v>
      </c>
      <c r="F732" s="6" t="s">
        <v>45</v>
      </c>
      <c r="G732" s="4" t="s">
        <v>51</v>
      </c>
      <c r="H732" s="4" t="s">
        <v>55</v>
      </c>
      <c r="I732" s="4" t="s">
        <v>38</v>
      </c>
      <c r="J732" s="7">
        <v>191788.36157754</v>
      </c>
      <c r="K732" s="9"/>
    </row>
    <row r="733" spans="1:11" ht="14.25" customHeight="1" x14ac:dyDescent="0.3">
      <c r="A733" s="4" t="s">
        <v>58</v>
      </c>
      <c r="B733" s="4" t="s">
        <v>44</v>
      </c>
      <c r="C733" s="4" t="s">
        <v>34</v>
      </c>
      <c r="D733" s="5">
        <v>41760</v>
      </c>
      <c r="E733" s="6">
        <f t="shared" si="3"/>
        <v>5</v>
      </c>
      <c r="F733" s="6" t="s">
        <v>45</v>
      </c>
      <c r="G733" s="4" t="s">
        <v>51</v>
      </c>
      <c r="H733" s="4" t="s">
        <v>55</v>
      </c>
      <c r="I733" s="4" t="s">
        <v>38</v>
      </c>
      <c r="J733" s="7">
        <v>189293.90636625001</v>
      </c>
      <c r="K733" s="9"/>
    </row>
    <row r="734" spans="1:11" ht="14.25" customHeight="1" x14ac:dyDescent="0.3">
      <c r="A734" s="4" t="s">
        <v>58</v>
      </c>
      <c r="B734" s="4" t="s">
        <v>44</v>
      </c>
      <c r="C734" s="4" t="s">
        <v>34</v>
      </c>
      <c r="D734" s="5">
        <v>41791</v>
      </c>
      <c r="E734" s="6">
        <f t="shared" si="3"/>
        <v>6</v>
      </c>
      <c r="F734" s="6" t="s">
        <v>45</v>
      </c>
      <c r="G734" s="4" t="s">
        <v>51</v>
      </c>
      <c r="H734" s="4" t="s">
        <v>55</v>
      </c>
      <c r="I734" s="4" t="s">
        <v>38</v>
      </c>
      <c r="J734" s="7">
        <v>230880.88355771248</v>
      </c>
      <c r="K734" s="9"/>
    </row>
    <row r="735" spans="1:11" ht="14.25" customHeight="1" x14ac:dyDescent="0.3">
      <c r="A735" s="4" t="s">
        <v>58</v>
      </c>
      <c r="B735" s="4" t="s">
        <v>44</v>
      </c>
      <c r="C735" s="4" t="s">
        <v>34</v>
      </c>
      <c r="D735" s="5">
        <v>41456</v>
      </c>
      <c r="E735" s="6">
        <f t="shared" si="3"/>
        <v>7</v>
      </c>
      <c r="F735" s="6" t="s">
        <v>45</v>
      </c>
      <c r="G735" s="4" t="s">
        <v>56</v>
      </c>
      <c r="H735" s="4" t="s">
        <v>57</v>
      </c>
      <c r="I735" s="4" t="s">
        <v>38</v>
      </c>
      <c r="J735" s="7">
        <v>1207341.5441326213</v>
      </c>
      <c r="K735" s="9"/>
    </row>
    <row r="736" spans="1:11" ht="14.25" customHeight="1" x14ac:dyDescent="0.3">
      <c r="A736" s="4" t="s">
        <v>58</v>
      </c>
      <c r="B736" s="4" t="s">
        <v>44</v>
      </c>
      <c r="C736" s="4" t="s">
        <v>34</v>
      </c>
      <c r="D736" s="5">
        <v>41487</v>
      </c>
      <c r="E736" s="6">
        <f t="shared" si="3"/>
        <v>8</v>
      </c>
      <c r="F736" s="6" t="s">
        <v>45</v>
      </c>
      <c r="G736" s="4" t="s">
        <v>56</v>
      </c>
      <c r="H736" s="4" t="s">
        <v>57</v>
      </c>
      <c r="I736" s="4" t="s">
        <v>38</v>
      </c>
      <c r="J736" s="7">
        <v>1627559.0630120938</v>
      </c>
      <c r="K736" s="9"/>
    </row>
    <row r="737" spans="1:11" ht="14.25" customHeight="1" x14ac:dyDescent="0.3">
      <c r="A737" s="4" t="s">
        <v>58</v>
      </c>
      <c r="B737" s="4" t="s">
        <v>44</v>
      </c>
      <c r="C737" s="4" t="s">
        <v>34</v>
      </c>
      <c r="D737" s="5">
        <v>41518</v>
      </c>
      <c r="E737" s="6">
        <f t="shared" si="3"/>
        <v>9</v>
      </c>
      <c r="F737" s="6" t="s">
        <v>45</v>
      </c>
      <c r="G737" s="4" t="s">
        <v>56</v>
      </c>
      <c r="H737" s="4" t="s">
        <v>57</v>
      </c>
      <c r="I737" s="4" t="s">
        <v>38</v>
      </c>
      <c r="J737" s="7">
        <v>1247278.3501437153</v>
      </c>
      <c r="K737" s="9"/>
    </row>
    <row r="738" spans="1:11" ht="14.25" customHeight="1" x14ac:dyDescent="0.3">
      <c r="A738" s="4" t="s">
        <v>58</v>
      </c>
      <c r="B738" s="4" t="s">
        <v>44</v>
      </c>
      <c r="C738" s="4" t="s">
        <v>34</v>
      </c>
      <c r="D738" s="5">
        <v>41548</v>
      </c>
      <c r="E738" s="6">
        <f t="shared" si="3"/>
        <v>10</v>
      </c>
      <c r="F738" s="6" t="s">
        <v>45</v>
      </c>
      <c r="G738" s="4" t="s">
        <v>56</v>
      </c>
      <c r="H738" s="4" t="s">
        <v>57</v>
      </c>
      <c r="I738" s="4" t="s">
        <v>38</v>
      </c>
      <c r="J738" s="7">
        <v>1189437.4296213749</v>
      </c>
      <c r="K738" s="9"/>
    </row>
    <row r="739" spans="1:11" ht="14.25" customHeight="1" x14ac:dyDescent="0.3">
      <c r="A739" s="4" t="s">
        <v>58</v>
      </c>
      <c r="B739" s="4" t="s">
        <v>44</v>
      </c>
      <c r="C739" s="4" t="s">
        <v>34</v>
      </c>
      <c r="D739" s="5">
        <v>41579</v>
      </c>
      <c r="E739" s="6">
        <f t="shared" si="3"/>
        <v>11</v>
      </c>
      <c r="F739" s="6" t="s">
        <v>45</v>
      </c>
      <c r="G739" s="4" t="s">
        <v>56</v>
      </c>
      <c r="H739" s="4" t="s">
        <v>57</v>
      </c>
      <c r="I739" s="4" t="s">
        <v>38</v>
      </c>
      <c r="J739" s="7">
        <v>1196568.3584903125</v>
      </c>
      <c r="K739" s="9"/>
    </row>
    <row r="740" spans="1:11" ht="14.25" customHeight="1" x14ac:dyDescent="0.3">
      <c r="A740" s="4" t="s">
        <v>58</v>
      </c>
      <c r="B740" s="4" t="s">
        <v>44</v>
      </c>
      <c r="C740" s="4" t="s">
        <v>34</v>
      </c>
      <c r="D740" s="5">
        <v>41609</v>
      </c>
      <c r="E740" s="6">
        <f t="shared" si="3"/>
        <v>12</v>
      </c>
      <c r="F740" s="6" t="s">
        <v>45</v>
      </c>
      <c r="G740" s="4" t="s">
        <v>56</v>
      </c>
      <c r="H740" s="4" t="s">
        <v>57</v>
      </c>
      <c r="I740" s="4" t="s">
        <v>38</v>
      </c>
      <c r="J740" s="7">
        <v>1176117.3688343752</v>
      </c>
      <c r="K740" s="9"/>
    </row>
    <row r="741" spans="1:11" ht="14.25" customHeight="1" x14ac:dyDescent="0.3">
      <c r="A741" s="4" t="s">
        <v>58</v>
      </c>
      <c r="B741" s="4" t="s">
        <v>44</v>
      </c>
      <c r="C741" s="4" t="s">
        <v>34</v>
      </c>
      <c r="D741" s="5">
        <v>41640</v>
      </c>
      <c r="E741" s="6">
        <f t="shared" si="3"/>
        <v>1</v>
      </c>
      <c r="F741" s="6" t="s">
        <v>45</v>
      </c>
      <c r="G741" s="4" t="s">
        <v>56</v>
      </c>
      <c r="H741" s="4" t="s">
        <v>57</v>
      </c>
      <c r="I741" s="4" t="s">
        <v>38</v>
      </c>
      <c r="J741" s="7">
        <v>1565368.1883344997</v>
      </c>
      <c r="K741" s="9"/>
    </row>
    <row r="742" spans="1:11" ht="14.25" customHeight="1" x14ac:dyDescent="0.3">
      <c r="A742" s="4" t="s">
        <v>58</v>
      </c>
      <c r="B742" s="4" t="s">
        <v>44</v>
      </c>
      <c r="C742" s="4" t="s">
        <v>34</v>
      </c>
      <c r="D742" s="5">
        <v>41671</v>
      </c>
      <c r="E742" s="6">
        <f t="shared" si="3"/>
        <v>2</v>
      </c>
      <c r="F742" s="6" t="s">
        <v>45</v>
      </c>
      <c r="G742" s="4" t="s">
        <v>56</v>
      </c>
      <c r="H742" s="4" t="s">
        <v>57</v>
      </c>
      <c r="I742" s="4" t="s">
        <v>38</v>
      </c>
      <c r="J742" s="7">
        <v>1227442.7809998749</v>
      </c>
      <c r="K742" s="9"/>
    </row>
    <row r="743" spans="1:11" ht="14.25" customHeight="1" x14ac:dyDescent="0.3">
      <c r="A743" s="4" t="s">
        <v>58</v>
      </c>
      <c r="B743" s="4" t="s">
        <v>44</v>
      </c>
      <c r="C743" s="4" t="s">
        <v>34</v>
      </c>
      <c r="D743" s="5">
        <v>41699</v>
      </c>
      <c r="E743" s="6">
        <f t="shared" si="3"/>
        <v>3</v>
      </c>
      <c r="F743" s="6" t="s">
        <v>45</v>
      </c>
      <c r="G743" s="4" t="s">
        <v>56</v>
      </c>
      <c r="H743" s="4" t="s">
        <v>57</v>
      </c>
      <c r="I743" s="4" t="s">
        <v>38</v>
      </c>
      <c r="J743" s="7">
        <v>1290433.7858775002</v>
      </c>
      <c r="K743" s="9"/>
    </row>
    <row r="744" spans="1:11" ht="14.25" customHeight="1" x14ac:dyDescent="0.3">
      <c r="A744" s="4" t="s">
        <v>58</v>
      </c>
      <c r="B744" s="4" t="s">
        <v>44</v>
      </c>
      <c r="C744" s="4" t="s">
        <v>34</v>
      </c>
      <c r="D744" s="5">
        <v>41730</v>
      </c>
      <c r="E744" s="6">
        <f t="shared" si="3"/>
        <v>4</v>
      </c>
      <c r="F744" s="6" t="s">
        <v>45</v>
      </c>
      <c r="G744" s="4" t="s">
        <v>56</v>
      </c>
      <c r="H744" s="4" t="s">
        <v>57</v>
      </c>
      <c r="I744" s="4" t="s">
        <v>38</v>
      </c>
      <c r="J744" s="7">
        <v>1298308.3953839999</v>
      </c>
      <c r="K744" s="9"/>
    </row>
    <row r="745" spans="1:11" ht="14.25" customHeight="1" x14ac:dyDescent="0.3">
      <c r="A745" s="4" t="s">
        <v>58</v>
      </c>
      <c r="B745" s="4" t="s">
        <v>44</v>
      </c>
      <c r="C745" s="4" t="s">
        <v>34</v>
      </c>
      <c r="D745" s="5">
        <v>41760</v>
      </c>
      <c r="E745" s="6">
        <f t="shared" si="3"/>
        <v>5</v>
      </c>
      <c r="F745" s="6" t="s">
        <v>45</v>
      </c>
      <c r="G745" s="4" t="s">
        <v>56</v>
      </c>
      <c r="H745" s="4" t="s">
        <v>57</v>
      </c>
      <c r="I745" s="4" t="s">
        <v>38</v>
      </c>
      <c r="J745" s="7">
        <v>1344373.5269335939</v>
      </c>
      <c r="K745" s="9"/>
    </row>
    <row r="746" spans="1:11" ht="14.25" customHeight="1" x14ac:dyDescent="0.3">
      <c r="A746" s="4" t="s">
        <v>58</v>
      </c>
      <c r="B746" s="4" t="s">
        <v>44</v>
      </c>
      <c r="C746" s="4" t="s">
        <v>34</v>
      </c>
      <c r="D746" s="5">
        <v>41791</v>
      </c>
      <c r="E746" s="6">
        <f t="shared" si="3"/>
        <v>6</v>
      </c>
      <c r="F746" s="6" t="s">
        <v>45</v>
      </c>
      <c r="G746" s="4" t="s">
        <v>56</v>
      </c>
      <c r="H746" s="4" t="s">
        <v>57</v>
      </c>
      <c r="I746" s="4" t="s">
        <v>38</v>
      </c>
      <c r="J746" s="7">
        <v>1507227.5892764062</v>
      </c>
      <c r="K746" s="9"/>
    </row>
    <row r="747" spans="1:11" ht="14.25" customHeight="1" x14ac:dyDescent="0.3">
      <c r="A747" s="4" t="s">
        <v>58</v>
      </c>
      <c r="B747" s="4" t="s">
        <v>44</v>
      </c>
      <c r="C747" s="4" t="s">
        <v>42</v>
      </c>
      <c r="D747" s="5">
        <v>41456</v>
      </c>
      <c r="E747" s="6">
        <f t="shared" si="3"/>
        <v>7</v>
      </c>
      <c r="F747" s="6" t="s">
        <v>45</v>
      </c>
      <c r="G747" s="4" t="s">
        <v>46</v>
      </c>
      <c r="H747" s="4" t="s">
        <v>47</v>
      </c>
      <c r="I747" s="4" t="s">
        <v>38</v>
      </c>
      <c r="J747" s="7">
        <v>4118100.0493550403</v>
      </c>
      <c r="K747" s="9"/>
    </row>
    <row r="748" spans="1:11" ht="14.25" customHeight="1" x14ac:dyDescent="0.3">
      <c r="A748" s="4" t="s">
        <v>58</v>
      </c>
      <c r="B748" s="4" t="s">
        <v>44</v>
      </c>
      <c r="C748" s="4" t="s">
        <v>42</v>
      </c>
      <c r="D748" s="5">
        <v>41487</v>
      </c>
      <c r="E748" s="6">
        <f t="shared" si="3"/>
        <v>8</v>
      </c>
      <c r="F748" s="6" t="s">
        <v>45</v>
      </c>
      <c r="G748" s="4" t="s">
        <v>46</v>
      </c>
      <c r="H748" s="4" t="s">
        <v>47</v>
      </c>
      <c r="I748" s="4" t="s">
        <v>38</v>
      </c>
      <c r="J748" s="7">
        <v>4507082.5661568008</v>
      </c>
      <c r="K748" s="9"/>
    </row>
    <row r="749" spans="1:11" ht="14.25" customHeight="1" x14ac:dyDescent="0.3">
      <c r="A749" s="4" t="s">
        <v>58</v>
      </c>
      <c r="B749" s="4" t="s">
        <v>44</v>
      </c>
      <c r="C749" s="4" t="s">
        <v>42</v>
      </c>
      <c r="D749" s="5">
        <v>41518</v>
      </c>
      <c r="E749" s="6">
        <f t="shared" si="3"/>
        <v>9</v>
      </c>
      <c r="F749" s="6" t="s">
        <v>45</v>
      </c>
      <c r="G749" s="4" t="s">
        <v>46</v>
      </c>
      <c r="H749" s="4" t="s">
        <v>47</v>
      </c>
      <c r="I749" s="4" t="s">
        <v>38</v>
      </c>
      <c r="J749" s="7">
        <v>4703409.2060524803</v>
      </c>
      <c r="K749" s="9"/>
    </row>
    <row r="750" spans="1:11" ht="14.25" customHeight="1" x14ac:dyDescent="0.3">
      <c r="A750" s="4" t="s">
        <v>58</v>
      </c>
      <c r="B750" s="4" t="s">
        <v>44</v>
      </c>
      <c r="C750" s="4" t="s">
        <v>42</v>
      </c>
      <c r="D750" s="5">
        <v>41548</v>
      </c>
      <c r="E750" s="6">
        <f t="shared" si="3"/>
        <v>10</v>
      </c>
      <c r="F750" s="6" t="s">
        <v>45</v>
      </c>
      <c r="G750" s="4" t="s">
        <v>46</v>
      </c>
      <c r="H750" s="4" t="s">
        <v>47</v>
      </c>
      <c r="I750" s="4" t="s">
        <v>38</v>
      </c>
      <c r="J750" s="7">
        <v>6020479.2997298883</v>
      </c>
      <c r="K750" s="9"/>
    </row>
    <row r="751" spans="1:11" ht="14.25" customHeight="1" x14ac:dyDescent="0.3">
      <c r="A751" s="4" t="s">
        <v>58</v>
      </c>
      <c r="B751" s="4" t="s">
        <v>44</v>
      </c>
      <c r="C751" s="4" t="s">
        <v>42</v>
      </c>
      <c r="D751" s="5">
        <v>41579</v>
      </c>
      <c r="E751" s="6">
        <f t="shared" si="3"/>
        <v>11</v>
      </c>
      <c r="F751" s="6" t="s">
        <v>45</v>
      </c>
      <c r="G751" s="4" t="s">
        <v>46</v>
      </c>
      <c r="H751" s="4" t="s">
        <v>47</v>
      </c>
      <c r="I751" s="4" t="s">
        <v>38</v>
      </c>
      <c r="J751" s="7">
        <v>6461172.5917462073</v>
      </c>
      <c r="K751" s="9"/>
    </row>
    <row r="752" spans="1:11" ht="14.25" customHeight="1" x14ac:dyDescent="0.3">
      <c r="A752" s="4" t="s">
        <v>58</v>
      </c>
      <c r="B752" s="4" t="s">
        <v>44</v>
      </c>
      <c r="C752" s="4" t="s">
        <v>42</v>
      </c>
      <c r="D752" s="5">
        <v>41609</v>
      </c>
      <c r="E752" s="6">
        <f t="shared" si="3"/>
        <v>12</v>
      </c>
      <c r="F752" s="6" t="s">
        <v>45</v>
      </c>
      <c r="G752" s="4" t="s">
        <v>46</v>
      </c>
      <c r="H752" s="4" t="s">
        <v>47</v>
      </c>
      <c r="I752" s="4" t="s">
        <v>38</v>
      </c>
      <c r="J752" s="7">
        <v>3399470.2212770889</v>
      </c>
      <c r="K752" s="9"/>
    </row>
    <row r="753" spans="1:11" ht="14.25" customHeight="1" x14ac:dyDescent="0.3">
      <c r="A753" s="4" t="s">
        <v>58</v>
      </c>
      <c r="B753" s="4" t="s">
        <v>44</v>
      </c>
      <c r="C753" s="4" t="s">
        <v>42</v>
      </c>
      <c r="D753" s="5">
        <v>41640</v>
      </c>
      <c r="E753" s="6">
        <f t="shared" si="3"/>
        <v>1</v>
      </c>
      <c r="F753" s="6" t="s">
        <v>45</v>
      </c>
      <c r="G753" s="4" t="s">
        <v>46</v>
      </c>
      <c r="H753" s="4" t="s">
        <v>47</v>
      </c>
      <c r="I753" s="4" t="s">
        <v>38</v>
      </c>
      <c r="J753" s="7">
        <v>3168116.576105712</v>
      </c>
      <c r="K753" s="9"/>
    </row>
    <row r="754" spans="1:11" ht="14.25" customHeight="1" x14ac:dyDescent="0.3">
      <c r="A754" s="4" t="s">
        <v>58</v>
      </c>
      <c r="B754" s="4" t="s">
        <v>44</v>
      </c>
      <c r="C754" s="4" t="s">
        <v>42</v>
      </c>
      <c r="D754" s="5">
        <v>41671</v>
      </c>
      <c r="E754" s="6">
        <f t="shared" si="3"/>
        <v>2</v>
      </c>
      <c r="F754" s="6" t="s">
        <v>45</v>
      </c>
      <c r="G754" s="4" t="s">
        <v>46</v>
      </c>
      <c r="H754" s="4" t="s">
        <v>47</v>
      </c>
      <c r="I754" s="4" t="s">
        <v>38</v>
      </c>
      <c r="J754" s="7">
        <v>3601517.3685167041</v>
      </c>
      <c r="K754" s="9"/>
    </row>
    <row r="755" spans="1:11" ht="14.25" customHeight="1" x14ac:dyDescent="0.3">
      <c r="A755" s="4" t="s">
        <v>58</v>
      </c>
      <c r="B755" s="4" t="s">
        <v>44</v>
      </c>
      <c r="C755" s="4" t="s">
        <v>42</v>
      </c>
      <c r="D755" s="5">
        <v>41699</v>
      </c>
      <c r="E755" s="6">
        <f t="shared" si="3"/>
        <v>3</v>
      </c>
      <c r="F755" s="6" t="s">
        <v>45</v>
      </c>
      <c r="G755" s="4" t="s">
        <v>46</v>
      </c>
      <c r="H755" s="4" t="s">
        <v>47</v>
      </c>
      <c r="I755" s="4" t="s">
        <v>38</v>
      </c>
      <c r="J755" s="7">
        <v>3449559.2207462396</v>
      </c>
      <c r="K755" s="9"/>
    </row>
    <row r="756" spans="1:11" ht="14.25" customHeight="1" x14ac:dyDescent="0.3">
      <c r="A756" s="4" t="s">
        <v>58</v>
      </c>
      <c r="B756" s="4" t="s">
        <v>44</v>
      </c>
      <c r="C756" s="4" t="s">
        <v>42</v>
      </c>
      <c r="D756" s="5">
        <v>41730</v>
      </c>
      <c r="E756" s="6">
        <f t="shared" si="3"/>
        <v>4</v>
      </c>
      <c r="F756" s="6" t="s">
        <v>45</v>
      </c>
      <c r="G756" s="4" t="s">
        <v>46</v>
      </c>
      <c r="H756" s="4" t="s">
        <v>47</v>
      </c>
      <c r="I756" s="4" t="s">
        <v>38</v>
      </c>
      <c r="J756" s="7">
        <v>3875884.2425812325</v>
      </c>
      <c r="K756" s="9"/>
    </row>
    <row r="757" spans="1:11" ht="14.25" customHeight="1" x14ac:dyDescent="0.3">
      <c r="A757" s="4" t="s">
        <v>58</v>
      </c>
      <c r="B757" s="4" t="s">
        <v>44</v>
      </c>
      <c r="C757" s="4" t="s">
        <v>42</v>
      </c>
      <c r="D757" s="5">
        <v>41760</v>
      </c>
      <c r="E757" s="6">
        <f t="shared" si="3"/>
        <v>5</v>
      </c>
      <c r="F757" s="6" t="s">
        <v>45</v>
      </c>
      <c r="G757" s="4" t="s">
        <v>46</v>
      </c>
      <c r="H757" s="4" t="s">
        <v>47</v>
      </c>
      <c r="I757" s="4" t="s">
        <v>38</v>
      </c>
      <c r="J757" s="7">
        <v>4224276.0222364804</v>
      </c>
      <c r="K757" s="9"/>
    </row>
    <row r="758" spans="1:11" ht="14.25" customHeight="1" x14ac:dyDescent="0.3">
      <c r="A758" s="4" t="s">
        <v>58</v>
      </c>
      <c r="B758" s="4" t="s">
        <v>44</v>
      </c>
      <c r="C758" s="4" t="s">
        <v>42</v>
      </c>
      <c r="D758" s="5">
        <v>41791</v>
      </c>
      <c r="E758" s="6">
        <f t="shared" si="3"/>
        <v>6</v>
      </c>
      <c r="F758" s="6" t="s">
        <v>45</v>
      </c>
      <c r="G758" s="4" t="s">
        <v>46</v>
      </c>
      <c r="H758" s="4" t="s">
        <v>47</v>
      </c>
      <c r="I758" s="4" t="s">
        <v>38</v>
      </c>
      <c r="J758" s="7">
        <v>2229175.6542357123</v>
      </c>
      <c r="K758" s="9"/>
    </row>
    <row r="759" spans="1:11" ht="14.25" customHeight="1" x14ac:dyDescent="0.3">
      <c r="A759" s="4" t="s">
        <v>58</v>
      </c>
      <c r="B759" s="4" t="s">
        <v>44</v>
      </c>
      <c r="C759" s="4" t="s">
        <v>42</v>
      </c>
      <c r="D759" s="5">
        <v>41456</v>
      </c>
      <c r="E759" s="6">
        <f t="shared" si="3"/>
        <v>7</v>
      </c>
      <c r="F759" s="6" t="s">
        <v>45</v>
      </c>
      <c r="G759" s="4" t="s">
        <v>48</v>
      </c>
      <c r="H759" s="4" t="s">
        <v>49</v>
      </c>
      <c r="I759" s="4" t="s">
        <v>38</v>
      </c>
      <c r="J759" s="7">
        <v>1958496.2303689439</v>
      </c>
      <c r="K759" s="9"/>
    </row>
    <row r="760" spans="1:11" ht="14.25" customHeight="1" x14ac:dyDescent="0.3">
      <c r="A760" s="4" t="s">
        <v>58</v>
      </c>
      <c r="B760" s="4" t="s">
        <v>44</v>
      </c>
      <c r="C760" s="4" t="s">
        <v>42</v>
      </c>
      <c r="D760" s="5">
        <v>41487</v>
      </c>
      <c r="E760" s="6">
        <f t="shared" si="3"/>
        <v>8</v>
      </c>
      <c r="F760" s="6" t="s">
        <v>45</v>
      </c>
      <c r="G760" s="4" t="s">
        <v>48</v>
      </c>
      <c r="H760" s="4" t="s">
        <v>49</v>
      </c>
      <c r="I760" s="4" t="s">
        <v>38</v>
      </c>
      <c r="J760" s="7">
        <v>2195052.7782959999</v>
      </c>
      <c r="K760" s="9"/>
    </row>
    <row r="761" spans="1:11" ht="14.25" customHeight="1" x14ac:dyDescent="0.3">
      <c r="A761" s="4" t="s">
        <v>58</v>
      </c>
      <c r="B761" s="4" t="s">
        <v>44</v>
      </c>
      <c r="C761" s="4" t="s">
        <v>42</v>
      </c>
      <c r="D761" s="5">
        <v>41518</v>
      </c>
      <c r="E761" s="6">
        <f t="shared" si="3"/>
        <v>9</v>
      </c>
      <c r="F761" s="6" t="s">
        <v>45</v>
      </c>
      <c r="G761" s="4" t="s">
        <v>48</v>
      </c>
      <c r="H761" s="4" t="s">
        <v>49</v>
      </c>
      <c r="I761" s="4" t="s">
        <v>38</v>
      </c>
      <c r="J761" s="7">
        <v>2264552.5099384319</v>
      </c>
      <c r="K761" s="9"/>
    </row>
    <row r="762" spans="1:11" ht="14.25" customHeight="1" x14ac:dyDescent="0.3">
      <c r="A762" s="4" t="s">
        <v>58</v>
      </c>
      <c r="B762" s="4" t="s">
        <v>44</v>
      </c>
      <c r="C762" s="4" t="s">
        <v>42</v>
      </c>
      <c r="D762" s="5">
        <v>41548</v>
      </c>
      <c r="E762" s="6">
        <f t="shared" si="3"/>
        <v>10</v>
      </c>
      <c r="F762" s="6" t="s">
        <v>45</v>
      </c>
      <c r="G762" s="4" t="s">
        <v>48</v>
      </c>
      <c r="H762" s="4" t="s">
        <v>49</v>
      </c>
      <c r="I762" s="4" t="s">
        <v>38</v>
      </c>
      <c r="J762" s="7">
        <v>2839505.8993002246</v>
      </c>
      <c r="K762" s="9"/>
    </row>
    <row r="763" spans="1:11" ht="14.25" customHeight="1" x14ac:dyDescent="0.3">
      <c r="A763" s="4" t="s">
        <v>58</v>
      </c>
      <c r="B763" s="4" t="s">
        <v>44</v>
      </c>
      <c r="C763" s="4" t="s">
        <v>42</v>
      </c>
      <c r="D763" s="5">
        <v>41579</v>
      </c>
      <c r="E763" s="6">
        <f t="shared" si="3"/>
        <v>11</v>
      </c>
      <c r="F763" s="6" t="s">
        <v>45</v>
      </c>
      <c r="G763" s="4" t="s">
        <v>48</v>
      </c>
      <c r="H763" s="4" t="s">
        <v>49</v>
      </c>
      <c r="I763" s="4" t="s">
        <v>38</v>
      </c>
      <c r="J763" s="7">
        <v>3159420.5430006236</v>
      </c>
      <c r="K763" s="9"/>
    </row>
    <row r="764" spans="1:11" ht="14.25" customHeight="1" x14ac:dyDescent="0.3">
      <c r="A764" s="4" t="s">
        <v>58</v>
      </c>
      <c r="B764" s="4" t="s">
        <v>44</v>
      </c>
      <c r="C764" s="4" t="s">
        <v>42</v>
      </c>
      <c r="D764" s="5">
        <v>41609</v>
      </c>
      <c r="E764" s="6">
        <f t="shared" si="3"/>
        <v>12</v>
      </c>
      <c r="F764" s="6" t="s">
        <v>45</v>
      </c>
      <c r="G764" s="4" t="s">
        <v>48</v>
      </c>
      <c r="H764" s="4" t="s">
        <v>49</v>
      </c>
      <c r="I764" s="4" t="s">
        <v>38</v>
      </c>
      <c r="J764" s="7">
        <v>1724509.5598100165</v>
      </c>
      <c r="K764" s="9"/>
    </row>
    <row r="765" spans="1:11" ht="14.25" customHeight="1" x14ac:dyDescent="0.3">
      <c r="A765" s="4" t="s">
        <v>58</v>
      </c>
      <c r="B765" s="4" t="s">
        <v>44</v>
      </c>
      <c r="C765" s="4" t="s">
        <v>42</v>
      </c>
      <c r="D765" s="5">
        <v>41640</v>
      </c>
      <c r="E765" s="6">
        <f t="shared" si="3"/>
        <v>1</v>
      </c>
      <c r="F765" s="6" t="s">
        <v>45</v>
      </c>
      <c r="G765" s="4" t="s">
        <v>48</v>
      </c>
      <c r="H765" s="4" t="s">
        <v>49</v>
      </c>
      <c r="I765" s="4" t="s">
        <v>38</v>
      </c>
      <c r="J765" s="7">
        <v>1542913.9169346001</v>
      </c>
      <c r="K765" s="9"/>
    </row>
    <row r="766" spans="1:11" ht="14.25" customHeight="1" x14ac:dyDescent="0.3">
      <c r="A766" s="4" t="s">
        <v>58</v>
      </c>
      <c r="B766" s="4" t="s">
        <v>44</v>
      </c>
      <c r="C766" s="4" t="s">
        <v>42</v>
      </c>
      <c r="D766" s="5">
        <v>41671</v>
      </c>
      <c r="E766" s="6">
        <f t="shared" si="3"/>
        <v>2</v>
      </c>
      <c r="F766" s="6" t="s">
        <v>45</v>
      </c>
      <c r="G766" s="4" t="s">
        <v>48</v>
      </c>
      <c r="H766" s="4" t="s">
        <v>49</v>
      </c>
      <c r="I766" s="4" t="s">
        <v>38</v>
      </c>
      <c r="J766" s="7">
        <v>1820402.6309305201</v>
      </c>
      <c r="K766" s="9"/>
    </row>
    <row r="767" spans="1:11" ht="14.25" customHeight="1" x14ac:dyDescent="0.3">
      <c r="A767" s="4" t="s">
        <v>58</v>
      </c>
      <c r="B767" s="4" t="s">
        <v>44</v>
      </c>
      <c r="C767" s="4" t="s">
        <v>42</v>
      </c>
      <c r="D767" s="5">
        <v>41699</v>
      </c>
      <c r="E767" s="6">
        <f t="shared" si="3"/>
        <v>3</v>
      </c>
      <c r="F767" s="6" t="s">
        <v>45</v>
      </c>
      <c r="G767" s="4" t="s">
        <v>48</v>
      </c>
      <c r="H767" s="4" t="s">
        <v>49</v>
      </c>
      <c r="I767" s="4" t="s">
        <v>38</v>
      </c>
      <c r="J767" s="7">
        <v>1771550.3477915039</v>
      </c>
      <c r="K767" s="9"/>
    </row>
    <row r="768" spans="1:11" ht="14.25" customHeight="1" x14ac:dyDescent="0.3">
      <c r="A768" s="4" t="s">
        <v>58</v>
      </c>
      <c r="B768" s="4" t="s">
        <v>44</v>
      </c>
      <c r="C768" s="4" t="s">
        <v>42</v>
      </c>
      <c r="D768" s="5">
        <v>41730</v>
      </c>
      <c r="E768" s="6">
        <f t="shared" si="3"/>
        <v>4</v>
      </c>
      <c r="F768" s="6" t="s">
        <v>45</v>
      </c>
      <c r="G768" s="4" t="s">
        <v>48</v>
      </c>
      <c r="H768" s="4" t="s">
        <v>49</v>
      </c>
      <c r="I768" s="4" t="s">
        <v>38</v>
      </c>
      <c r="J768" s="7">
        <v>1908978.5663007363</v>
      </c>
      <c r="K768" s="9"/>
    </row>
    <row r="769" spans="1:11" ht="14.25" customHeight="1" x14ac:dyDescent="0.3">
      <c r="A769" s="4" t="s">
        <v>58</v>
      </c>
      <c r="B769" s="4" t="s">
        <v>44</v>
      </c>
      <c r="C769" s="4" t="s">
        <v>42</v>
      </c>
      <c r="D769" s="5">
        <v>41760</v>
      </c>
      <c r="E769" s="6">
        <f t="shared" si="3"/>
        <v>5</v>
      </c>
      <c r="F769" s="6" t="s">
        <v>45</v>
      </c>
      <c r="G769" s="4" t="s">
        <v>48</v>
      </c>
      <c r="H769" s="4" t="s">
        <v>49</v>
      </c>
      <c r="I769" s="4" t="s">
        <v>38</v>
      </c>
      <c r="J769" s="7">
        <v>2224548.7175923204</v>
      </c>
      <c r="K769" s="9"/>
    </row>
    <row r="770" spans="1:11" ht="14.25" customHeight="1" x14ac:dyDescent="0.3">
      <c r="A770" s="4" t="s">
        <v>58</v>
      </c>
      <c r="B770" s="4" t="s">
        <v>44</v>
      </c>
      <c r="C770" s="4" t="s">
        <v>42</v>
      </c>
      <c r="D770" s="5">
        <v>41791</v>
      </c>
      <c r="E770" s="6">
        <f t="shared" si="3"/>
        <v>6</v>
      </c>
      <c r="F770" s="6" t="s">
        <v>45</v>
      </c>
      <c r="G770" s="4" t="s">
        <v>48</v>
      </c>
      <c r="H770" s="4" t="s">
        <v>49</v>
      </c>
      <c r="I770" s="4" t="s">
        <v>38</v>
      </c>
      <c r="J770" s="7">
        <v>1199138.0695781759</v>
      </c>
      <c r="K770" s="9"/>
    </row>
    <row r="771" spans="1:11" ht="14.25" customHeight="1" x14ac:dyDescent="0.3">
      <c r="A771" s="4" t="s">
        <v>58</v>
      </c>
      <c r="B771" s="4" t="s">
        <v>44</v>
      </c>
      <c r="C771" s="4" t="s">
        <v>42</v>
      </c>
      <c r="D771" s="5">
        <v>41456</v>
      </c>
      <c r="E771" s="6">
        <f t="shared" si="3"/>
        <v>7</v>
      </c>
      <c r="F771" s="6" t="s">
        <v>45</v>
      </c>
      <c r="G771" s="4" t="s">
        <v>48</v>
      </c>
      <c r="H771" s="4" t="s">
        <v>50</v>
      </c>
      <c r="I771" s="4" t="s">
        <v>38</v>
      </c>
      <c r="J771" s="7">
        <v>1652868.9853267202</v>
      </c>
      <c r="K771" s="9"/>
    </row>
    <row r="772" spans="1:11" ht="14.25" customHeight="1" x14ac:dyDescent="0.3">
      <c r="A772" s="4" t="s">
        <v>58</v>
      </c>
      <c r="B772" s="4" t="s">
        <v>44</v>
      </c>
      <c r="C772" s="4" t="s">
        <v>42</v>
      </c>
      <c r="D772" s="5">
        <v>41487</v>
      </c>
      <c r="E772" s="6">
        <f t="shared" si="3"/>
        <v>8</v>
      </c>
      <c r="F772" s="6" t="s">
        <v>45</v>
      </c>
      <c r="G772" s="4" t="s">
        <v>48</v>
      </c>
      <c r="H772" s="4" t="s">
        <v>50</v>
      </c>
      <c r="I772" s="4" t="s">
        <v>38</v>
      </c>
      <c r="J772" s="7">
        <v>1940369.6316480001</v>
      </c>
      <c r="K772" s="9"/>
    </row>
    <row r="773" spans="1:11" ht="14.25" customHeight="1" x14ac:dyDescent="0.3">
      <c r="A773" s="4" t="s">
        <v>58</v>
      </c>
      <c r="B773" s="4" t="s">
        <v>44</v>
      </c>
      <c r="C773" s="4" t="s">
        <v>42</v>
      </c>
      <c r="D773" s="5">
        <v>41518</v>
      </c>
      <c r="E773" s="6">
        <f t="shared" si="3"/>
        <v>9</v>
      </c>
      <c r="F773" s="6" t="s">
        <v>45</v>
      </c>
      <c r="G773" s="4" t="s">
        <v>48</v>
      </c>
      <c r="H773" s="4" t="s">
        <v>50</v>
      </c>
      <c r="I773" s="4" t="s">
        <v>38</v>
      </c>
      <c r="J773" s="7">
        <v>2031601.7410147204</v>
      </c>
      <c r="K773" s="9"/>
    </row>
    <row r="774" spans="1:11" ht="14.25" customHeight="1" x14ac:dyDescent="0.3">
      <c r="A774" s="4" t="s">
        <v>58</v>
      </c>
      <c r="B774" s="4" t="s">
        <v>44</v>
      </c>
      <c r="C774" s="4" t="s">
        <v>42</v>
      </c>
      <c r="D774" s="5">
        <v>41548</v>
      </c>
      <c r="E774" s="6">
        <f t="shared" si="3"/>
        <v>10</v>
      </c>
      <c r="F774" s="6" t="s">
        <v>45</v>
      </c>
      <c r="G774" s="4" t="s">
        <v>48</v>
      </c>
      <c r="H774" s="4" t="s">
        <v>50</v>
      </c>
      <c r="I774" s="4" t="s">
        <v>38</v>
      </c>
      <c r="J774" s="7">
        <v>2784735.3475135607</v>
      </c>
      <c r="K774" s="9"/>
    </row>
    <row r="775" spans="1:11" ht="14.25" customHeight="1" x14ac:dyDescent="0.3">
      <c r="A775" s="4" t="s">
        <v>58</v>
      </c>
      <c r="B775" s="4" t="s">
        <v>44</v>
      </c>
      <c r="C775" s="4" t="s">
        <v>42</v>
      </c>
      <c r="D775" s="5">
        <v>41579</v>
      </c>
      <c r="E775" s="6">
        <f t="shared" si="3"/>
        <v>11</v>
      </c>
      <c r="F775" s="6" t="s">
        <v>45</v>
      </c>
      <c r="G775" s="4" t="s">
        <v>48</v>
      </c>
      <c r="H775" s="4" t="s">
        <v>50</v>
      </c>
      <c r="I775" s="4" t="s">
        <v>38</v>
      </c>
      <c r="J775" s="7">
        <v>2777158.7847141596</v>
      </c>
      <c r="K775" s="9"/>
    </row>
    <row r="776" spans="1:11" ht="14.25" customHeight="1" x14ac:dyDescent="0.3">
      <c r="A776" s="4" t="s">
        <v>58</v>
      </c>
      <c r="B776" s="4" t="s">
        <v>44</v>
      </c>
      <c r="C776" s="4" t="s">
        <v>42</v>
      </c>
      <c r="D776" s="5">
        <v>41609</v>
      </c>
      <c r="E776" s="6">
        <f t="shared" si="3"/>
        <v>12</v>
      </c>
      <c r="F776" s="6" t="s">
        <v>45</v>
      </c>
      <c r="G776" s="4" t="s">
        <v>48</v>
      </c>
      <c r="H776" s="4" t="s">
        <v>50</v>
      </c>
      <c r="I776" s="4" t="s">
        <v>38</v>
      </c>
      <c r="J776" s="7">
        <v>1505235.4723879206</v>
      </c>
      <c r="K776" s="9"/>
    </row>
    <row r="777" spans="1:11" ht="14.25" customHeight="1" x14ac:dyDescent="0.3">
      <c r="A777" s="4" t="s">
        <v>58</v>
      </c>
      <c r="B777" s="4" t="s">
        <v>44</v>
      </c>
      <c r="C777" s="4" t="s">
        <v>42</v>
      </c>
      <c r="D777" s="5">
        <v>41640</v>
      </c>
      <c r="E777" s="6">
        <f t="shared" si="3"/>
        <v>1</v>
      </c>
      <c r="F777" s="6" t="s">
        <v>45</v>
      </c>
      <c r="G777" s="4" t="s">
        <v>48</v>
      </c>
      <c r="H777" s="4" t="s">
        <v>50</v>
      </c>
      <c r="I777" s="4" t="s">
        <v>38</v>
      </c>
      <c r="J777" s="7">
        <v>1375663.6681960202</v>
      </c>
      <c r="K777" s="9"/>
    </row>
    <row r="778" spans="1:11" ht="14.25" customHeight="1" x14ac:dyDescent="0.3">
      <c r="A778" s="4" t="s">
        <v>58</v>
      </c>
      <c r="B778" s="4" t="s">
        <v>44</v>
      </c>
      <c r="C778" s="4" t="s">
        <v>42</v>
      </c>
      <c r="D778" s="5">
        <v>41671</v>
      </c>
      <c r="E778" s="6">
        <f t="shared" si="3"/>
        <v>2</v>
      </c>
      <c r="F778" s="6" t="s">
        <v>45</v>
      </c>
      <c r="G778" s="4" t="s">
        <v>48</v>
      </c>
      <c r="H778" s="4" t="s">
        <v>50</v>
      </c>
      <c r="I778" s="4" t="s">
        <v>38</v>
      </c>
      <c r="J778" s="7">
        <v>1475521.04291592</v>
      </c>
      <c r="K778" s="9"/>
    </row>
    <row r="779" spans="1:11" ht="14.25" customHeight="1" x14ac:dyDescent="0.3">
      <c r="A779" s="4" t="s">
        <v>58</v>
      </c>
      <c r="B779" s="4" t="s">
        <v>44</v>
      </c>
      <c r="C779" s="4" t="s">
        <v>42</v>
      </c>
      <c r="D779" s="5">
        <v>41699</v>
      </c>
      <c r="E779" s="6">
        <f t="shared" si="3"/>
        <v>3</v>
      </c>
      <c r="F779" s="6" t="s">
        <v>45</v>
      </c>
      <c r="G779" s="4" t="s">
        <v>48</v>
      </c>
      <c r="H779" s="4" t="s">
        <v>50</v>
      </c>
      <c r="I779" s="4" t="s">
        <v>38</v>
      </c>
      <c r="J779" s="7">
        <v>1513094.2096040398</v>
      </c>
      <c r="K779" s="9"/>
    </row>
    <row r="780" spans="1:11" ht="14.25" customHeight="1" x14ac:dyDescent="0.3">
      <c r="A780" s="4" t="s">
        <v>58</v>
      </c>
      <c r="B780" s="4" t="s">
        <v>44</v>
      </c>
      <c r="C780" s="4" t="s">
        <v>42</v>
      </c>
      <c r="D780" s="5">
        <v>41730</v>
      </c>
      <c r="E780" s="6">
        <f t="shared" si="3"/>
        <v>4</v>
      </c>
      <c r="F780" s="6" t="s">
        <v>45</v>
      </c>
      <c r="G780" s="4" t="s">
        <v>48</v>
      </c>
      <c r="H780" s="4" t="s">
        <v>50</v>
      </c>
      <c r="I780" s="4" t="s">
        <v>38</v>
      </c>
      <c r="J780" s="7">
        <v>1628187.8009364803</v>
      </c>
      <c r="K780" s="9"/>
    </row>
    <row r="781" spans="1:11" ht="14.25" customHeight="1" x14ac:dyDescent="0.3">
      <c r="A781" s="4" t="s">
        <v>58</v>
      </c>
      <c r="B781" s="4" t="s">
        <v>44</v>
      </c>
      <c r="C781" s="4" t="s">
        <v>42</v>
      </c>
      <c r="D781" s="5">
        <v>41760</v>
      </c>
      <c r="E781" s="6">
        <f t="shared" si="3"/>
        <v>5</v>
      </c>
      <c r="F781" s="6" t="s">
        <v>45</v>
      </c>
      <c r="G781" s="4" t="s">
        <v>48</v>
      </c>
      <c r="H781" s="4" t="s">
        <v>50</v>
      </c>
      <c r="I781" s="4" t="s">
        <v>38</v>
      </c>
      <c r="J781" s="7">
        <v>1857077.4607560001</v>
      </c>
      <c r="K781" s="9"/>
    </row>
    <row r="782" spans="1:11" ht="14.25" customHeight="1" x14ac:dyDescent="0.3">
      <c r="A782" s="4" t="s">
        <v>58</v>
      </c>
      <c r="B782" s="4" t="s">
        <v>44</v>
      </c>
      <c r="C782" s="4" t="s">
        <v>42</v>
      </c>
      <c r="D782" s="5">
        <v>41791</v>
      </c>
      <c r="E782" s="6">
        <f t="shared" si="3"/>
        <v>6</v>
      </c>
      <c r="F782" s="6" t="s">
        <v>45</v>
      </c>
      <c r="G782" s="4" t="s">
        <v>48</v>
      </c>
      <c r="H782" s="4" t="s">
        <v>50</v>
      </c>
      <c r="I782" s="4" t="s">
        <v>38</v>
      </c>
      <c r="J782" s="7">
        <v>981974.46025223995</v>
      </c>
      <c r="K782" s="9"/>
    </row>
    <row r="783" spans="1:11" ht="14.25" customHeight="1" x14ac:dyDescent="0.3">
      <c r="A783" s="4" t="s">
        <v>58</v>
      </c>
      <c r="B783" s="4" t="s">
        <v>44</v>
      </c>
      <c r="C783" s="4" t="s">
        <v>42</v>
      </c>
      <c r="D783" s="5">
        <v>41456</v>
      </c>
      <c r="E783" s="6">
        <f t="shared" si="3"/>
        <v>7</v>
      </c>
      <c r="F783" s="6" t="s">
        <v>45</v>
      </c>
      <c r="G783" s="4" t="s">
        <v>51</v>
      </c>
      <c r="H783" s="4" t="s">
        <v>52</v>
      </c>
      <c r="I783" s="4" t="s">
        <v>38</v>
      </c>
      <c r="J783" s="7">
        <v>1583857.8672582491</v>
      </c>
      <c r="K783" s="9"/>
    </row>
    <row r="784" spans="1:11" ht="14.25" customHeight="1" x14ac:dyDescent="0.3">
      <c r="A784" s="4" t="s">
        <v>58</v>
      </c>
      <c r="B784" s="4" t="s">
        <v>44</v>
      </c>
      <c r="C784" s="4" t="s">
        <v>42</v>
      </c>
      <c r="D784" s="5">
        <v>41487</v>
      </c>
      <c r="E784" s="6">
        <f t="shared" si="3"/>
        <v>8</v>
      </c>
      <c r="F784" s="6" t="s">
        <v>45</v>
      </c>
      <c r="G784" s="4" t="s">
        <v>51</v>
      </c>
      <c r="H784" s="4" t="s">
        <v>52</v>
      </c>
      <c r="I784" s="4" t="s">
        <v>38</v>
      </c>
      <c r="J784" s="7">
        <v>1861716.078207552</v>
      </c>
      <c r="K784" s="9"/>
    </row>
    <row r="785" spans="1:11" ht="14.25" customHeight="1" x14ac:dyDescent="0.3">
      <c r="A785" s="4" t="s">
        <v>58</v>
      </c>
      <c r="B785" s="4" t="s">
        <v>44</v>
      </c>
      <c r="C785" s="4" t="s">
        <v>42</v>
      </c>
      <c r="D785" s="5">
        <v>41518</v>
      </c>
      <c r="E785" s="6">
        <f t="shared" si="3"/>
        <v>9</v>
      </c>
      <c r="F785" s="6" t="s">
        <v>45</v>
      </c>
      <c r="G785" s="4" t="s">
        <v>51</v>
      </c>
      <c r="H785" s="4" t="s">
        <v>52</v>
      </c>
      <c r="I785" s="4" t="s">
        <v>38</v>
      </c>
      <c r="J785" s="7">
        <v>1818760.5971448703</v>
      </c>
      <c r="K785" s="9"/>
    </row>
    <row r="786" spans="1:11" ht="14.25" customHeight="1" x14ac:dyDescent="0.3">
      <c r="A786" s="4" t="s">
        <v>58</v>
      </c>
      <c r="B786" s="4" t="s">
        <v>44</v>
      </c>
      <c r="C786" s="4" t="s">
        <v>42</v>
      </c>
      <c r="D786" s="5">
        <v>41548</v>
      </c>
      <c r="E786" s="6">
        <f t="shared" si="3"/>
        <v>10</v>
      </c>
      <c r="F786" s="6" t="s">
        <v>45</v>
      </c>
      <c r="G786" s="4" t="s">
        <v>51</v>
      </c>
      <c r="H786" s="4" t="s">
        <v>52</v>
      </c>
      <c r="I786" s="4" t="s">
        <v>38</v>
      </c>
      <c r="J786" s="7">
        <v>2304966.198724838</v>
      </c>
      <c r="K786" s="9"/>
    </row>
    <row r="787" spans="1:11" ht="14.25" customHeight="1" x14ac:dyDescent="0.3">
      <c r="A787" s="4" t="s">
        <v>58</v>
      </c>
      <c r="B787" s="4" t="s">
        <v>44</v>
      </c>
      <c r="C787" s="4" t="s">
        <v>42</v>
      </c>
      <c r="D787" s="5">
        <v>41579</v>
      </c>
      <c r="E787" s="6">
        <f t="shared" si="3"/>
        <v>11</v>
      </c>
      <c r="F787" s="6" t="s">
        <v>45</v>
      </c>
      <c r="G787" s="4" t="s">
        <v>51</v>
      </c>
      <c r="H787" s="4" t="s">
        <v>52</v>
      </c>
      <c r="I787" s="4" t="s">
        <v>38</v>
      </c>
      <c r="J787" s="7">
        <v>2440357.2575165858</v>
      </c>
      <c r="K787" s="9"/>
    </row>
    <row r="788" spans="1:11" ht="14.25" customHeight="1" x14ac:dyDescent="0.3">
      <c r="A788" s="4" t="s">
        <v>58</v>
      </c>
      <c r="B788" s="4" t="s">
        <v>44</v>
      </c>
      <c r="C788" s="4" t="s">
        <v>42</v>
      </c>
      <c r="D788" s="5">
        <v>41609</v>
      </c>
      <c r="E788" s="6">
        <f t="shared" si="3"/>
        <v>12</v>
      </c>
      <c r="F788" s="6" t="s">
        <v>45</v>
      </c>
      <c r="G788" s="4" t="s">
        <v>51</v>
      </c>
      <c r="H788" s="4" t="s">
        <v>52</v>
      </c>
      <c r="I788" s="4" t="s">
        <v>38</v>
      </c>
      <c r="J788" s="7">
        <v>1365336.6411364649</v>
      </c>
      <c r="K788" s="9"/>
    </row>
    <row r="789" spans="1:11" ht="14.25" customHeight="1" x14ac:dyDescent="0.3">
      <c r="A789" s="4" t="s">
        <v>58</v>
      </c>
      <c r="B789" s="4" t="s">
        <v>44</v>
      </c>
      <c r="C789" s="4" t="s">
        <v>42</v>
      </c>
      <c r="D789" s="5">
        <v>41640</v>
      </c>
      <c r="E789" s="6">
        <f t="shared" si="3"/>
        <v>1</v>
      </c>
      <c r="F789" s="6" t="s">
        <v>45</v>
      </c>
      <c r="G789" s="4" t="s">
        <v>51</v>
      </c>
      <c r="H789" s="4" t="s">
        <v>52</v>
      </c>
      <c r="I789" s="4" t="s">
        <v>38</v>
      </c>
      <c r="J789" s="7">
        <v>1211465.2302915659</v>
      </c>
      <c r="K789" s="9"/>
    </row>
    <row r="790" spans="1:11" ht="14.25" customHeight="1" x14ac:dyDescent="0.3">
      <c r="A790" s="4" t="s">
        <v>58</v>
      </c>
      <c r="B790" s="4" t="s">
        <v>44</v>
      </c>
      <c r="C790" s="4" t="s">
        <v>42</v>
      </c>
      <c r="D790" s="5">
        <v>41671</v>
      </c>
      <c r="E790" s="6">
        <f t="shared" si="3"/>
        <v>2</v>
      </c>
      <c r="F790" s="6" t="s">
        <v>45</v>
      </c>
      <c r="G790" s="4" t="s">
        <v>51</v>
      </c>
      <c r="H790" s="4" t="s">
        <v>52</v>
      </c>
      <c r="I790" s="4" t="s">
        <v>38</v>
      </c>
      <c r="J790" s="7">
        <v>1521468.8063359074</v>
      </c>
      <c r="K790" s="9"/>
    </row>
    <row r="791" spans="1:11" ht="14.25" customHeight="1" x14ac:dyDescent="0.3">
      <c r="A791" s="4" t="s">
        <v>58</v>
      </c>
      <c r="B791" s="4" t="s">
        <v>44</v>
      </c>
      <c r="C791" s="4" t="s">
        <v>42</v>
      </c>
      <c r="D791" s="5">
        <v>41699</v>
      </c>
      <c r="E791" s="6">
        <f t="shared" si="3"/>
        <v>3</v>
      </c>
      <c r="F791" s="6" t="s">
        <v>45</v>
      </c>
      <c r="G791" s="4" t="s">
        <v>51</v>
      </c>
      <c r="H791" s="4" t="s">
        <v>52</v>
      </c>
      <c r="I791" s="4" t="s">
        <v>38</v>
      </c>
      <c r="J791" s="7">
        <v>1400184.8970591237</v>
      </c>
      <c r="K791" s="9"/>
    </row>
    <row r="792" spans="1:11" ht="14.25" customHeight="1" x14ac:dyDescent="0.3">
      <c r="A792" s="4" t="s">
        <v>58</v>
      </c>
      <c r="B792" s="4" t="s">
        <v>44</v>
      </c>
      <c r="C792" s="4" t="s">
        <v>42</v>
      </c>
      <c r="D792" s="5">
        <v>41730</v>
      </c>
      <c r="E792" s="6">
        <f t="shared" si="3"/>
        <v>4</v>
      </c>
      <c r="F792" s="6" t="s">
        <v>45</v>
      </c>
      <c r="G792" s="4" t="s">
        <v>51</v>
      </c>
      <c r="H792" s="4" t="s">
        <v>52</v>
      </c>
      <c r="I792" s="4" t="s">
        <v>38</v>
      </c>
      <c r="J792" s="7">
        <v>1483355.0770554726</v>
      </c>
      <c r="K792" s="9"/>
    </row>
    <row r="793" spans="1:11" ht="14.25" customHeight="1" x14ac:dyDescent="0.3">
      <c r="A793" s="4" t="s">
        <v>58</v>
      </c>
      <c r="B793" s="4" t="s">
        <v>44</v>
      </c>
      <c r="C793" s="4" t="s">
        <v>42</v>
      </c>
      <c r="D793" s="5">
        <v>41760</v>
      </c>
      <c r="E793" s="6">
        <f t="shared" si="3"/>
        <v>5</v>
      </c>
      <c r="F793" s="6" t="s">
        <v>45</v>
      </c>
      <c r="G793" s="4" t="s">
        <v>51</v>
      </c>
      <c r="H793" s="4" t="s">
        <v>52</v>
      </c>
      <c r="I793" s="4" t="s">
        <v>38</v>
      </c>
      <c r="J793" s="7">
        <v>1790831.8374007489</v>
      </c>
      <c r="K793" s="9"/>
    </row>
    <row r="794" spans="1:11" ht="14.25" customHeight="1" x14ac:dyDescent="0.3">
      <c r="A794" s="4" t="s">
        <v>58</v>
      </c>
      <c r="B794" s="4" t="s">
        <v>44</v>
      </c>
      <c r="C794" s="4" t="s">
        <v>42</v>
      </c>
      <c r="D794" s="5">
        <v>41791</v>
      </c>
      <c r="E794" s="6">
        <f t="shared" si="3"/>
        <v>6</v>
      </c>
      <c r="F794" s="6" t="s">
        <v>45</v>
      </c>
      <c r="G794" s="4" t="s">
        <v>51</v>
      </c>
      <c r="H794" s="4" t="s">
        <v>52</v>
      </c>
      <c r="I794" s="4" t="s">
        <v>38</v>
      </c>
      <c r="J794" s="7">
        <v>911806.4599299801</v>
      </c>
      <c r="K794" s="9"/>
    </row>
    <row r="795" spans="1:11" ht="14.25" customHeight="1" x14ac:dyDescent="0.3">
      <c r="A795" s="4" t="s">
        <v>58</v>
      </c>
      <c r="B795" s="4" t="s">
        <v>44</v>
      </c>
      <c r="C795" s="4" t="s">
        <v>42</v>
      </c>
      <c r="D795" s="5">
        <v>41456</v>
      </c>
      <c r="E795" s="6">
        <f t="shared" si="3"/>
        <v>7</v>
      </c>
      <c r="F795" s="6" t="s">
        <v>45</v>
      </c>
      <c r="G795" s="4" t="s">
        <v>51</v>
      </c>
      <c r="H795" s="4" t="s">
        <v>53</v>
      </c>
      <c r="I795" s="4" t="s">
        <v>38</v>
      </c>
      <c r="J795" s="7">
        <v>884023.92783632269</v>
      </c>
      <c r="K795" s="9"/>
    </row>
    <row r="796" spans="1:11" ht="14.25" customHeight="1" x14ac:dyDescent="0.3">
      <c r="A796" s="4" t="s">
        <v>58</v>
      </c>
      <c r="B796" s="4" t="s">
        <v>44</v>
      </c>
      <c r="C796" s="4" t="s">
        <v>42</v>
      </c>
      <c r="D796" s="5">
        <v>41487</v>
      </c>
      <c r="E796" s="6">
        <f t="shared" si="3"/>
        <v>8</v>
      </c>
      <c r="F796" s="6" t="s">
        <v>45</v>
      </c>
      <c r="G796" s="4" t="s">
        <v>51</v>
      </c>
      <c r="H796" s="4" t="s">
        <v>53</v>
      </c>
      <c r="I796" s="4" t="s">
        <v>38</v>
      </c>
      <c r="J796" s="7">
        <v>1052207.4304358403</v>
      </c>
      <c r="K796" s="9"/>
    </row>
    <row r="797" spans="1:11" ht="14.25" customHeight="1" x14ac:dyDescent="0.3">
      <c r="A797" s="4" t="s">
        <v>58</v>
      </c>
      <c r="B797" s="4" t="s">
        <v>44</v>
      </c>
      <c r="C797" s="4" t="s">
        <v>42</v>
      </c>
      <c r="D797" s="5">
        <v>41518</v>
      </c>
      <c r="E797" s="6">
        <f t="shared" si="3"/>
        <v>9</v>
      </c>
      <c r="F797" s="6" t="s">
        <v>45</v>
      </c>
      <c r="G797" s="4" t="s">
        <v>51</v>
      </c>
      <c r="H797" s="4" t="s">
        <v>53</v>
      </c>
      <c r="I797" s="4" t="s">
        <v>38</v>
      </c>
      <c r="J797" s="7">
        <v>1016958.2253807157</v>
      </c>
      <c r="K797" s="9"/>
    </row>
    <row r="798" spans="1:11" ht="14.25" customHeight="1" x14ac:dyDescent="0.3">
      <c r="A798" s="4" t="s">
        <v>58</v>
      </c>
      <c r="B798" s="4" t="s">
        <v>44</v>
      </c>
      <c r="C798" s="4" t="s">
        <v>42</v>
      </c>
      <c r="D798" s="5">
        <v>41548</v>
      </c>
      <c r="E798" s="6">
        <f t="shared" si="3"/>
        <v>10</v>
      </c>
      <c r="F798" s="6" t="s">
        <v>45</v>
      </c>
      <c r="G798" s="4" t="s">
        <v>51</v>
      </c>
      <c r="H798" s="4" t="s">
        <v>53</v>
      </c>
      <c r="I798" s="4" t="s">
        <v>38</v>
      </c>
      <c r="J798" s="7">
        <v>1488480.8550150518</v>
      </c>
      <c r="K798" s="9"/>
    </row>
    <row r="799" spans="1:11" ht="14.25" customHeight="1" x14ac:dyDescent="0.3">
      <c r="A799" s="4" t="s">
        <v>58</v>
      </c>
      <c r="B799" s="4" t="s">
        <v>44</v>
      </c>
      <c r="C799" s="4" t="s">
        <v>42</v>
      </c>
      <c r="D799" s="5">
        <v>41579</v>
      </c>
      <c r="E799" s="6">
        <f t="shared" si="3"/>
        <v>11</v>
      </c>
      <c r="F799" s="6" t="s">
        <v>45</v>
      </c>
      <c r="G799" s="4" t="s">
        <v>51</v>
      </c>
      <c r="H799" s="4" t="s">
        <v>53</v>
      </c>
      <c r="I799" s="4" t="s">
        <v>38</v>
      </c>
      <c r="J799" s="7">
        <v>1639667.9831029386</v>
      </c>
      <c r="K799" s="9"/>
    </row>
    <row r="800" spans="1:11" ht="14.25" customHeight="1" x14ac:dyDescent="0.3">
      <c r="A800" s="4" t="s">
        <v>58</v>
      </c>
      <c r="B800" s="4" t="s">
        <v>44</v>
      </c>
      <c r="C800" s="4" t="s">
        <v>42</v>
      </c>
      <c r="D800" s="5">
        <v>41609</v>
      </c>
      <c r="E800" s="6">
        <f t="shared" si="3"/>
        <v>12</v>
      </c>
      <c r="F800" s="6" t="s">
        <v>45</v>
      </c>
      <c r="G800" s="4" t="s">
        <v>51</v>
      </c>
      <c r="H800" s="4" t="s">
        <v>53</v>
      </c>
      <c r="I800" s="4" t="s">
        <v>38</v>
      </c>
      <c r="J800" s="7">
        <v>765598.62357103126</v>
      </c>
      <c r="K800" s="9"/>
    </row>
    <row r="801" spans="1:11" ht="14.25" customHeight="1" x14ac:dyDescent="0.3">
      <c r="A801" s="4" t="s">
        <v>58</v>
      </c>
      <c r="B801" s="4" t="s">
        <v>44</v>
      </c>
      <c r="C801" s="4" t="s">
        <v>42</v>
      </c>
      <c r="D801" s="5">
        <v>41640</v>
      </c>
      <c r="E801" s="6">
        <f t="shared" si="3"/>
        <v>1</v>
      </c>
      <c r="F801" s="6" t="s">
        <v>45</v>
      </c>
      <c r="G801" s="4" t="s">
        <v>51</v>
      </c>
      <c r="H801" s="4" t="s">
        <v>53</v>
      </c>
      <c r="I801" s="4" t="s">
        <v>38</v>
      </c>
      <c r="J801" s="7">
        <v>742706.65420794766</v>
      </c>
      <c r="K801" s="9"/>
    </row>
    <row r="802" spans="1:11" ht="14.25" customHeight="1" x14ac:dyDescent="0.3">
      <c r="A802" s="4" t="s">
        <v>58</v>
      </c>
      <c r="B802" s="4" t="s">
        <v>44</v>
      </c>
      <c r="C802" s="4" t="s">
        <v>42</v>
      </c>
      <c r="D802" s="5">
        <v>41671</v>
      </c>
      <c r="E802" s="6">
        <f t="shared" si="3"/>
        <v>2</v>
      </c>
      <c r="F802" s="6" t="s">
        <v>45</v>
      </c>
      <c r="G802" s="4" t="s">
        <v>51</v>
      </c>
      <c r="H802" s="4" t="s">
        <v>53</v>
      </c>
      <c r="I802" s="4" t="s">
        <v>38</v>
      </c>
      <c r="J802" s="7">
        <v>822050.21729515784</v>
      </c>
      <c r="K802" s="9"/>
    </row>
    <row r="803" spans="1:11" ht="14.25" customHeight="1" x14ac:dyDescent="0.3">
      <c r="A803" s="4" t="s">
        <v>58</v>
      </c>
      <c r="B803" s="4" t="s">
        <v>44</v>
      </c>
      <c r="C803" s="4" t="s">
        <v>42</v>
      </c>
      <c r="D803" s="5">
        <v>41699</v>
      </c>
      <c r="E803" s="6">
        <f t="shared" si="3"/>
        <v>3</v>
      </c>
      <c r="F803" s="6" t="s">
        <v>45</v>
      </c>
      <c r="G803" s="4" t="s">
        <v>51</v>
      </c>
      <c r="H803" s="4" t="s">
        <v>53</v>
      </c>
      <c r="I803" s="4" t="s">
        <v>38</v>
      </c>
      <c r="J803" s="7">
        <v>806728.57071739517</v>
      </c>
      <c r="K803" s="9"/>
    </row>
    <row r="804" spans="1:11" ht="14.25" customHeight="1" x14ac:dyDescent="0.3">
      <c r="A804" s="4" t="s">
        <v>58</v>
      </c>
      <c r="B804" s="4" t="s">
        <v>44</v>
      </c>
      <c r="C804" s="4" t="s">
        <v>42</v>
      </c>
      <c r="D804" s="5">
        <v>41730</v>
      </c>
      <c r="E804" s="6">
        <f t="shared" si="3"/>
        <v>4</v>
      </c>
      <c r="F804" s="6" t="s">
        <v>45</v>
      </c>
      <c r="G804" s="4" t="s">
        <v>51</v>
      </c>
      <c r="H804" s="4" t="s">
        <v>53</v>
      </c>
      <c r="I804" s="4" t="s">
        <v>38</v>
      </c>
      <c r="J804" s="7">
        <v>866589.56529720977</v>
      </c>
      <c r="K804" s="9"/>
    </row>
    <row r="805" spans="1:11" ht="14.25" customHeight="1" x14ac:dyDescent="0.3">
      <c r="A805" s="4" t="s">
        <v>58</v>
      </c>
      <c r="B805" s="4" t="s">
        <v>44</v>
      </c>
      <c r="C805" s="4" t="s">
        <v>42</v>
      </c>
      <c r="D805" s="5">
        <v>41760</v>
      </c>
      <c r="E805" s="6">
        <f t="shared" si="3"/>
        <v>5</v>
      </c>
      <c r="F805" s="6" t="s">
        <v>45</v>
      </c>
      <c r="G805" s="4" t="s">
        <v>51</v>
      </c>
      <c r="H805" s="4" t="s">
        <v>53</v>
      </c>
      <c r="I805" s="4" t="s">
        <v>38</v>
      </c>
      <c r="J805" s="7">
        <v>987204.11778920982</v>
      </c>
      <c r="K805" s="9"/>
    </row>
    <row r="806" spans="1:11" ht="14.25" customHeight="1" x14ac:dyDescent="0.3">
      <c r="A806" s="4" t="s">
        <v>58</v>
      </c>
      <c r="B806" s="4" t="s">
        <v>44</v>
      </c>
      <c r="C806" s="4" t="s">
        <v>42</v>
      </c>
      <c r="D806" s="5">
        <v>41791</v>
      </c>
      <c r="E806" s="6">
        <f t="shared" si="3"/>
        <v>6</v>
      </c>
      <c r="F806" s="6" t="s">
        <v>45</v>
      </c>
      <c r="G806" s="4" t="s">
        <v>51</v>
      </c>
      <c r="H806" s="4" t="s">
        <v>53</v>
      </c>
      <c r="I806" s="4" t="s">
        <v>38</v>
      </c>
      <c r="J806" s="7">
        <v>506308.79330234113</v>
      </c>
      <c r="K806" s="9"/>
    </row>
    <row r="807" spans="1:11" ht="14.25" customHeight="1" x14ac:dyDescent="0.3">
      <c r="A807" s="4" t="s">
        <v>58</v>
      </c>
      <c r="B807" s="4" t="s">
        <v>44</v>
      </c>
      <c r="C807" s="4" t="s">
        <v>42</v>
      </c>
      <c r="D807" s="5">
        <v>41456</v>
      </c>
      <c r="E807" s="6">
        <f t="shared" si="3"/>
        <v>7</v>
      </c>
      <c r="F807" s="6" t="s">
        <v>45</v>
      </c>
      <c r="G807" s="4" t="s">
        <v>51</v>
      </c>
      <c r="H807" s="4" t="s">
        <v>54</v>
      </c>
      <c r="I807" s="4" t="s">
        <v>38</v>
      </c>
      <c r="J807" s="7">
        <v>904892.03843125247</v>
      </c>
      <c r="K807" s="9"/>
    </row>
    <row r="808" spans="1:11" ht="14.25" customHeight="1" x14ac:dyDescent="0.3">
      <c r="A808" s="4" t="s">
        <v>58</v>
      </c>
      <c r="B808" s="4" t="s">
        <v>44</v>
      </c>
      <c r="C808" s="4" t="s">
        <v>42</v>
      </c>
      <c r="D808" s="5">
        <v>41487</v>
      </c>
      <c r="E808" s="6">
        <f t="shared" si="3"/>
        <v>8</v>
      </c>
      <c r="F808" s="6" t="s">
        <v>45</v>
      </c>
      <c r="G808" s="4" t="s">
        <v>51</v>
      </c>
      <c r="H808" s="4" t="s">
        <v>54</v>
      </c>
      <c r="I808" s="4" t="s">
        <v>38</v>
      </c>
      <c r="J808" s="7">
        <v>1067052.2598973438</v>
      </c>
      <c r="K808" s="9"/>
    </row>
    <row r="809" spans="1:11" ht="14.25" customHeight="1" x14ac:dyDescent="0.3">
      <c r="A809" s="4" t="s">
        <v>58</v>
      </c>
      <c r="B809" s="4" t="s">
        <v>44</v>
      </c>
      <c r="C809" s="4" t="s">
        <v>42</v>
      </c>
      <c r="D809" s="5">
        <v>41518</v>
      </c>
      <c r="E809" s="6">
        <f t="shared" si="3"/>
        <v>9</v>
      </c>
      <c r="F809" s="6" t="s">
        <v>45</v>
      </c>
      <c r="G809" s="4" t="s">
        <v>51</v>
      </c>
      <c r="H809" s="4" t="s">
        <v>54</v>
      </c>
      <c r="I809" s="4" t="s">
        <v>38</v>
      </c>
      <c r="J809" s="7">
        <v>1026646.9835398964</v>
      </c>
      <c r="K809" s="9"/>
    </row>
    <row r="810" spans="1:11" ht="14.25" customHeight="1" x14ac:dyDescent="0.3">
      <c r="A810" s="4" t="s">
        <v>58</v>
      </c>
      <c r="B810" s="4" t="s">
        <v>44</v>
      </c>
      <c r="C810" s="4" t="s">
        <v>42</v>
      </c>
      <c r="D810" s="5">
        <v>41548</v>
      </c>
      <c r="E810" s="6">
        <f t="shared" si="3"/>
        <v>10</v>
      </c>
      <c r="F810" s="6" t="s">
        <v>45</v>
      </c>
      <c r="G810" s="4" t="s">
        <v>51</v>
      </c>
      <c r="H810" s="4" t="s">
        <v>54</v>
      </c>
      <c r="I810" s="4" t="s">
        <v>38</v>
      </c>
      <c r="J810" s="7">
        <v>1557091.8051502465</v>
      </c>
      <c r="K810" s="9"/>
    </row>
    <row r="811" spans="1:11" ht="14.25" customHeight="1" x14ac:dyDescent="0.3">
      <c r="A811" s="4" t="s">
        <v>58</v>
      </c>
      <c r="B811" s="4" t="s">
        <v>44</v>
      </c>
      <c r="C811" s="4" t="s">
        <v>42</v>
      </c>
      <c r="D811" s="5">
        <v>41579</v>
      </c>
      <c r="E811" s="6">
        <f t="shared" si="3"/>
        <v>11</v>
      </c>
      <c r="F811" s="6" t="s">
        <v>45</v>
      </c>
      <c r="G811" s="4" t="s">
        <v>51</v>
      </c>
      <c r="H811" s="4" t="s">
        <v>54</v>
      </c>
      <c r="I811" s="4" t="s">
        <v>38</v>
      </c>
      <c r="J811" s="7">
        <v>1710092.7084534448</v>
      </c>
      <c r="K811" s="9"/>
    </row>
    <row r="812" spans="1:11" ht="14.25" customHeight="1" x14ac:dyDescent="0.3">
      <c r="A812" s="4" t="s">
        <v>58</v>
      </c>
      <c r="B812" s="4" t="s">
        <v>44</v>
      </c>
      <c r="C812" s="4" t="s">
        <v>42</v>
      </c>
      <c r="D812" s="5">
        <v>41609</v>
      </c>
      <c r="E812" s="6">
        <f t="shared" si="3"/>
        <v>12</v>
      </c>
      <c r="F812" s="6" t="s">
        <v>45</v>
      </c>
      <c r="G812" s="4" t="s">
        <v>51</v>
      </c>
      <c r="H812" s="4" t="s">
        <v>54</v>
      </c>
      <c r="I812" s="4" t="s">
        <v>38</v>
      </c>
      <c r="J812" s="7">
        <v>799573.69102222088</v>
      </c>
      <c r="K812" s="9"/>
    </row>
    <row r="813" spans="1:11" ht="14.25" customHeight="1" x14ac:dyDescent="0.3">
      <c r="A813" s="4" t="s">
        <v>58</v>
      </c>
      <c r="B813" s="4" t="s">
        <v>44</v>
      </c>
      <c r="C813" s="4" t="s">
        <v>42</v>
      </c>
      <c r="D813" s="5">
        <v>41640</v>
      </c>
      <c r="E813" s="6">
        <f t="shared" si="3"/>
        <v>1</v>
      </c>
      <c r="F813" s="6" t="s">
        <v>45</v>
      </c>
      <c r="G813" s="4" t="s">
        <v>51</v>
      </c>
      <c r="H813" s="4" t="s">
        <v>54</v>
      </c>
      <c r="I813" s="4" t="s">
        <v>38</v>
      </c>
      <c r="J813" s="7">
        <v>793393.06373042695</v>
      </c>
      <c r="K813" s="9"/>
    </row>
    <row r="814" spans="1:11" ht="14.25" customHeight="1" x14ac:dyDescent="0.3">
      <c r="A814" s="4" t="s">
        <v>58</v>
      </c>
      <c r="B814" s="4" t="s">
        <v>44</v>
      </c>
      <c r="C814" s="4" t="s">
        <v>42</v>
      </c>
      <c r="D814" s="5">
        <v>41671</v>
      </c>
      <c r="E814" s="6">
        <f t="shared" si="3"/>
        <v>2</v>
      </c>
      <c r="F814" s="6" t="s">
        <v>45</v>
      </c>
      <c r="G814" s="4" t="s">
        <v>51</v>
      </c>
      <c r="H814" s="4" t="s">
        <v>54</v>
      </c>
      <c r="I814" s="4" t="s">
        <v>38</v>
      </c>
      <c r="J814" s="7">
        <v>931740.99835025659</v>
      </c>
      <c r="K814" s="9"/>
    </row>
    <row r="815" spans="1:11" ht="14.25" customHeight="1" x14ac:dyDescent="0.3">
      <c r="A815" s="4" t="s">
        <v>58</v>
      </c>
      <c r="B815" s="4" t="s">
        <v>44</v>
      </c>
      <c r="C815" s="4" t="s">
        <v>42</v>
      </c>
      <c r="D815" s="5">
        <v>41699</v>
      </c>
      <c r="E815" s="6">
        <f t="shared" si="3"/>
        <v>3</v>
      </c>
      <c r="F815" s="6" t="s">
        <v>45</v>
      </c>
      <c r="G815" s="4" t="s">
        <v>51</v>
      </c>
      <c r="H815" s="4" t="s">
        <v>54</v>
      </c>
      <c r="I815" s="4" t="s">
        <v>38</v>
      </c>
      <c r="J815" s="7">
        <v>827560.38466741249</v>
      </c>
      <c r="K815" s="9"/>
    </row>
    <row r="816" spans="1:11" ht="14.25" customHeight="1" x14ac:dyDescent="0.3">
      <c r="A816" s="4" t="s">
        <v>58</v>
      </c>
      <c r="B816" s="4" t="s">
        <v>44</v>
      </c>
      <c r="C816" s="4" t="s">
        <v>42</v>
      </c>
      <c r="D816" s="5">
        <v>41730</v>
      </c>
      <c r="E816" s="6">
        <f t="shared" si="3"/>
        <v>4</v>
      </c>
      <c r="F816" s="6" t="s">
        <v>45</v>
      </c>
      <c r="G816" s="4" t="s">
        <v>51</v>
      </c>
      <c r="H816" s="4" t="s">
        <v>54</v>
      </c>
      <c r="I816" s="4" t="s">
        <v>38</v>
      </c>
      <c r="J816" s="7">
        <v>909762.07978018955</v>
      </c>
      <c r="K816" s="9"/>
    </row>
    <row r="817" spans="1:11" ht="14.25" customHeight="1" x14ac:dyDescent="0.3">
      <c r="A817" s="4" t="s">
        <v>58</v>
      </c>
      <c r="B817" s="4" t="s">
        <v>44</v>
      </c>
      <c r="C817" s="4" t="s">
        <v>42</v>
      </c>
      <c r="D817" s="5">
        <v>41760</v>
      </c>
      <c r="E817" s="6">
        <f t="shared" si="3"/>
        <v>5</v>
      </c>
      <c r="F817" s="6" t="s">
        <v>45</v>
      </c>
      <c r="G817" s="4" t="s">
        <v>51</v>
      </c>
      <c r="H817" s="4" t="s">
        <v>54</v>
      </c>
      <c r="I817" s="4" t="s">
        <v>38</v>
      </c>
      <c r="J817" s="7">
        <v>1108803.4317190656</v>
      </c>
      <c r="K817" s="9"/>
    </row>
    <row r="818" spans="1:11" ht="14.25" customHeight="1" x14ac:dyDescent="0.3">
      <c r="A818" s="4" t="s">
        <v>58</v>
      </c>
      <c r="B818" s="4" t="s">
        <v>44</v>
      </c>
      <c r="C818" s="4" t="s">
        <v>42</v>
      </c>
      <c r="D818" s="5">
        <v>41791</v>
      </c>
      <c r="E818" s="6">
        <f t="shared" si="3"/>
        <v>6</v>
      </c>
      <c r="F818" s="6" t="s">
        <v>45</v>
      </c>
      <c r="G818" s="4" t="s">
        <v>51</v>
      </c>
      <c r="H818" s="4" t="s">
        <v>54</v>
      </c>
      <c r="I818" s="4" t="s">
        <v>38</v>
      </c>
      <c r="J818" s="7">
        <v>560496.60864916991</v>
      </c>
      <c r="K818" s="9"/>
    </row>
    <row r="819" spans="1:11" ht="14.25" customHeight="1" x14ac:dyDescent="0.3">
      <c r="A819" s="4" t="s">
        <v>58</v>
      </c>
      <c r="B819" s="4" t="s">
        <v>44</v>
      </c>
      <c r="C819" s="4" t="s">
        <v>42</v>
      </c>
      <c r="D819" s="5">
        <v>41456</v>
      </c>
      <c r="E819" s="6">
        <f t="shared" si="3"/>
        <v>7</v>
      </c>
      <c r="F819" s="6" t="s">
        <v>45</v>
      </c>
      <c r="G819" s="4" t="s">
        <v>51</v>
      </c>
      <c r="H819" s="4" t="s">
        <v>55</v>
      </c>
      <c r="I819" s="4" t="s">
        <v>38</v>
      </c>
      <c r="J819" s="7">
        <v>498631.6818381226</v>
      </c>
      <c r="K819" s="9"/>
    </row>
    <row r="820" spans="1:11" ht="14.25" customHeight="1" x14ac:dyDescent="0.3">
      <c r="A820" s="4" t="s">
        <v>58</v>
      </c>
      <c r="B820" s="4" t="s">
        <v>44</v>
      </c>
      <c r="C820" s="4" t="s">
        <v>42</v>
      </c>
      <c r="D820" s="5">
        <v>41487</v>
      </c>
      <c r="E820" s="6">
        <f t="shared" si="3"/>
        <v>8</v>
      </c>
      <c r="F820" s="6" t="s">
        <v>45</v>
      </c>
      <c r="G820" s="4" t="s">
        <v>51</v>
      </c>
      <c r="H820" s="4" t="s">
        <v>55</v>
      </c>
      <c r="I820" s="4" t="s">
        <v>38</v>
      </c>
      <c r="J820" s="7">
        <v>616274.64932342409</v>
      </c>
      <c r="K820" s="9"/>
    </row>
    <row r="821" spans="1:11" ht="14.25" customHeight="1" x14ac:dyDescent="0.3">
      <c r="A821" s="4" t="s">
        <v>58</v>
      </c>
      <c r="B821" s="4" t="s">
        <v>44</v>
      </c>
      <c r="C821" s="4" t="s">
        <v>42</v>
      </c>
      <c r="D821" s="5">
        <v>41518</v>
      </c>
      <c r="E821" s="6">
        <f t="shared" si="3"/>
        <v>9</v>
      </c>
      <c r="F821" s="6" t="s">
        <v>45</v>
      </c>
      <c r="G821" s="4" t="s">
        <v>51</v>
      </c>
      <c r="H821" s="4" t="s">
        <v>55</v>
      </c>
      <c r="I821" s="4" t="s">
        <v>38</v>
      </c>
      <c r="J821" s="7">
        <v>641878.67036756733</v>
      </c>
      <c r="K821" s="9"/>
    </row>
    <row r="822" spans="1:11" ht="14.25" customHeight="1" x14ac:dyDescent="0.3">
      <c r="A822" s="4" t="s">
        <v>58</v>
      </c>
      <c r="B822" s="4" t="s">
        <v>44</v>
      </c>
      <c r="C822" s="4" t="s">
        <v>42</v>
      </c>
      <c r="D822" s="5">
        <v>41548</v>
      </c>
      <c r="E822" s="6">
        <f t="shared" si="3"/>
        <v>10</v>
      </c>
      <c r="F822" s="6" t="s">
        <v>45</v>
      </c>
      <c r="G822" s="4" t="s">
        <v>51</v>
      </c>
      <c r="H822" s="4" t="s">
        <v>55</v>
      </c>
      <c r="I822" s="4" t="s">
        <v>38</v>
      </c>
      <c r="J822" s="7">
        <v>749185.9629367278</v>
      </c>
      <c r="K822" s="9"/>
    </row>
    <row r="823" spans="1:11" ht="14.25" customHeight="1" x14ac:dyDescent="0.3">
      <c r="A823" s="4" t="s">
        <v>58</v>
      </c>
      <c r="B823" s="4" t="s">
        <v>44</v>
      </c>
      <c r="C823" s="4" t="s">
        <v>42</v>
      </c>
      <c r="D823" s="5">
        <v>41579</v>
      </c>
      <c r="E823" s="6">
        <f t="shared" si="3"/>
        <v>11</v>
      </c>
      <c r="F823" s="6" t="s">
        <v>45</v>
      </c>
      <c r="G823" s="4" t="s">
        <v>51</v>
      </c>
      <c r="H823" s="4" t="s">
        <v>55</v>
      </c>
      <c r="I823" s="4" t="s">
        <v>38</v>
      </c>
      <c r="J823" s="7">
        <v>892113.54493715987</v>
      </c>
      <c r="K823" s="9"/>
    </row>
    <row r="824" spans="1:11" ht="14.25" customHeight="1" x14ac:dyDescent="0.3">
      <c r="A824" s="4" t="s">
        <v>58</v>
      </c>
      <c r="B824" s="4" t="s">
        <v>44</v>
      </c>
      <c r="C824" s="4" t="s">
        <v>42</v>
      </c>
      <c r="D824" s="5">
        <v>41609</v>
      </c>
      <c r="E824" s="6">
        <f t="shared" si="3"/>
        <v>12</v>
      </c>
      <c r="F824" s="6" t="s">
        <v>45</v>
      </c>
      <c r="G824" s="4" t="s">
        <v>51</v>
      </c>
      <c r="H824" s="4" t="s">
        <v>55</v>
      </c>
      <c r="I824" s="4" t="s">
        <v>38</v>
      </c>
      <c r="J824" s="7">
        <v>432516.83808086219</v>
      </c>
      <c r="K824" s="9"/>
    </row>
    <row r="825" spans="1:11" ht="14.25" customHeight="1" x14ac:dyDescent="0.3">
      <c r="A825" s="4" t="s">
        <v>58</v>
      </c>
      <c r="B825" s="4" t="s">
        <v>44</v>
      </c>
      <c r="C825" s="4" t="s">
        <v>42</v>
      </c>
      <c r="D825" s="5">
        <v>41640</v>
      </c>
      <c r="E825" s="6">
        <f t="shared" si="3"/>
        <v>1</v>
      </c>
      <c r="F825" s="6" t="s">
        <v>45</v>
      </c>
      <c r="G825" s="4" t="s">
        <v>51</v>
      </c>
      <c r="H825" s="4" t="s">
        <v>55</v>
      </c>
      <c r="I825" s="4" t="s">
        <v>38</v>
      </c>
      <c r="J825" s="7">
        <v>409538.75919692736</v>
      </c>
      <c r="K825" s="9"/>
    </row>
    <row r="826" spans="1:11" ht="14.25" customHeight="1" x14ac:dyDescent="0.3">
      <c r="A826" s="4" t="s">
        <v>58</v>
      </c>
      <c r="B826" s="4" t="s">
        <v>44</v>
      </c>
      <c r="C826" s="4" t="s">
        <v>42</v>
      </c>
      <c r="D826" s="5">
        <v>41671</v>
      </c>
      <c r="E826" s="6">
        <f t="shared" si="3"/>
        <v>2</v>
      </c>
      <c r="F826" s="6" t="s">
        <v>45</v>
      </c>
      <c r="G826" s="4" t="s">
        <v>51</v>
      </c>
      <c r="H826" s="4" t="s">
        <v>55</v>
      </c>
      <c r="I826" s="4" t="s">
        <v>38</v>
      </c>
      <c r="J826" s="7">
        <v>489965.80230679538</v>
      </c>
      <c r="K826" s="9"/>
    </row>
    <row r="827" spans="1:11" ht="14.25" customHeight="1" x14ac:dyDescent="0.3">
      <c r="A827" s="4" t="s">
        <v>58</v>
      </c>
      <c r="B827" s="4" t="s">
        <v>44</v>
      </c>
      <c r="C827" s="4" t="s">
        <v>42</v>
      </c>
      <c r="D827" s="5">
        <v>41699</v>
      </c>
      <c r="E827" s="6">
        <f t="shared" si="3"/>
        <v>3</v>
      </c>
      <c r="F827" s="6" t="s">
        <v>45</v>
      </c>
      <c r="G827" s="4" t="s">
        <v>51</v>
      </c>
      <c r="H827" s="4" t="s">
        <v>55</v>
      </c>
      <c r="I827" s="4" t="s">
        <v>38</v>
      </c>
      <c r="J827" s="7">
        <v>444871.43123762979</v>
      </c>
      <c r="K827" s="9"/>
    </row>
    <row r="828" spans="1:11" ht="14.25" customHeight="1" x14ac:dyDescent="0.3">
      <c r="A828" s="4" t="s">
        <v>58</v>
      </c>
      <c r="B828" s="4" t="s">
        <v>44</v>
      </c>
      <c r="C828" s="4" t="s">
        <v>42</v>
      </c>
      <c r="D828" s="5">
        <v>41730</v>
      </c>
      <c r="E828" s="6">
        <f t="shared" si="3"/>
        <v>4</v>
      </c>
      <c r="F828" s="6" t="s">
        <v>45</v>
      </c>
      <c r="G828" s="4" t="s">
        <v>51</v>
      </c>
      <c r="H828" s="4" t="s">
        <v>55</v>
      </c>
      <c r="I828" s="4" t="s">
        <v>38</v>
      </c>
      <c r="J828" s="7">
        <v>472382.50156978617</v>
      </c>
      <c r="K828" s="9"/>
    </row>
    <row r="829" spans="1:11" ht="14.25" customHeight="1" x14ac:dyDescent="0.3">
      <c r="A829" s="4" t="s">
        <v>58</v>
      </c>
      <c r="B829" s="4" t="s">
        <v>44</v>
      </c>
      <c r="C829" s="4" t="s">
        <v>42</v>
      </c>
      <c r="D829" s="5">
        <v>41760</v>
      </c>
      <c r="E829" s="6">
        <f t="shared" si="3"/>
        <v>5</v>
      </c>
      <c r="F829" s="6" t="s">
        <v>45</v>
      </c>
      <c r="G829" s="4" t="s">
        <v>51</v>
      </c>
      <c r="H829" s="4" t="s">
        <v>55</v>
      </c>
      <c r="I829" s="4" t="s">
        <v>38</v>
      </c>
      <c r="J829" s="7">
        <v>608634.95143913291</v>
      </c>
      <c r="K829" s="9"/>
    </row>
    <row r="830" spans="1:11" ht="14.25" customHeight="1" x14ac:dyDescent="0.3">
      <c r="A830" s="4" t="s">
        <v>58</v>
      </c>
      <c r="B830" s="4" t="s">
        <v>44</v>
      </c>
      <c r="C830" s="4" t="s">
        <v>42</v>
      </c>
      <c r="D830" s="5">
        <v>41791</v>
      </c>
      <c r="E830" s="6">
        <f t="shared" si="3"/>
        <v>6</v>
      </c>
      <c r="F830" s="6" t="s">
        <v>45</v>
      </c>
      <c r="G830" s="4" t="s">
        <v>51</v>
      </c>
      <c r="H830" s="4" t="s">
        <v>55</v>
      </c>
      <c r="I830" s="4" t="s">
        <v>38</v>
      </c>
      <c r="J830" s="7">
        <v>272324.41448756552</v>
      </c>
      <c r="K830" s="9"/>
    </row>
    <row r="831" spans="1:11" ht="14.25" customHeight="1" x14ac:dyDescent="0.3">
      <c r="A831" s="4" t="s">
        <v>58</v>
      </c>
      <c r="B831" s="4" t="s">
        <v>44</v>
      </c>
      <c r="C831" s="4" t="s">
        <v>42</v>
      </c>
      <c r="D831" s="5">
        <v>41456</v>
      </c>
      <c r="E831" s="6">
        <f t="shared" si="3"/>
        <v>7</v>
      </c>
      <c r="F831" s="6" t="s">
        <v>45</v>
      </c>
      <c r="G831" s="4" t="s">
        <v>56</v>
      </c>
      <c r="H831" s="4" t="s">
        <v>57</v>
      </c>
      <c r="I831" s="4" t="s">
        <v>38</v>
      </c>
      <c r="J831" s="7">
        <v>3105845.72687844</v>
      </c>
      <c r="K831" s="9"/>
    </row>
    <row r="832" spans="1:11" ht="14.25" customHeight="1" x14ac:dyDescent="0.3">
      <c r="A832" s="4" t="s">
        <v>58</v>
      </c>
      <c r="B832" s="4" t="s">
        <v>44</v>
      </c>
      <c r="C832" s="4" t="s">
        <v>42</v>
      </c>
      <c r="D832" s="5">
        <v>41487</v>
      </c>
      <c r="E832" s="6">
        <f t="shared" si="3"/>
        <v>8</v>
      </c>
      <c r="F832" s="6" t="s">
        <v>45</v>
      </c>
      <c r="G832" s="4" t="s">
        <v>56</v>
      </c>
      <c r="H832" s="4" t="s">
        <v>57</v>
      </c>
      <c r="I832" s="4" t="s">
        <v>38</v>
      </c>
      <c r="J832" s="7">
        <v>4010585.2851120001</v>
      </c>
      <c r="K832" s="9"/>
    </row>
    <row r="833" spans="1:11" ht="14.25" customHeight="1" x14ac:dyDescent="0.3">
      <c r="A833" s="4" t="s">
        <v>58</v>
      </c>
      <c r="B833" s="4" t="s">
        <v>44</v>
      </c>
      <c r="C833" s="4" t="s">
        <v>42</v>
      </c>
      <c r="D833" s="5">
        <v>41518</v>
      </c>
      <c r="E833" s="6">
        <f t="shared" si="3"/>
        <v>9</v>
      </c>
      <c r="F833" s="6" t="s">
        <v>45</v>
      </c>
      <c r="G833" s="4" t="s">
        <v>56</v>
      </c>
      <c r="H833" s="4" t="s">
        <v>57</v>
      </c>
      <c r="I833" s="4" t="s">
        <v>38</v>
      </c>
      <c r="J833" s="7">
        <v>3923012.4475718406</v>
      </c>
      <c r="K833" s="9"/>
    </row>
    <row r="834" spans="1:11" ht="14.25" customHeight="1" x14ac:dyDescent="0.3">
      <c r="A834" s="4" t="s">
        <v>58</v>
      </c>
      <c r="B834" s="4" t="s">
        <v>44</v>
      </c>
      <c r="C834" s="4" t="s">
        <v>42</v>
      </c>
      <c r="D834" s="5">
        <v>41548</v>
      </c>
      <c r="E834" s="6">
        <f t="shared" si="3"/>
        <v>10</v>
      </c>
      <c r="F834" s="6" t="s">
        <v>45</v>
      </c>
      <c r="G834" s="4" t="s">
        <v>56</v>
      </c>
      <c r="H834" s="4" t="s">
        <v>57</v>
      </c>
      <c r="I834" s="4" t="s">
        <v>38</v>
      </c>
      <c r="J834" s="7">
        <v>5304755.0634176014</v>
      </c>
      <c r="K834" s="9"/>
    </row>
    <row r="835" spans="1:11" ht="14.25" customHeight="1" x14ac:dyDescent="0.3">
      <c r="A835" s="4" t="s">
        <v>58</v>
      </c>
      <c r="B835" s="4" t="s">
        <v>44</v>
      </c>
      <c r="C835" s="4" t="s">
        <v>42</v>
      </c>
      <c r="D835" s="5">
        <v>41579</v>
      </c>
      <c r="E835" s="6">
        <f t="shared" si="3"/>
        <v>11</v>
      </c>
      <c r="F835" s="6" t="s">
        <v>45</v>
      </c>
      <c r="G835" s="4" t="s">
        <v>56</v>
      </c>
      <c r="H835" s="4" t="s">
        <v>57</v>
      </c>
      <c r="I835" s="4" t="s">
        <v>38</v>
      </c>
      <c r="J835" s="7">
        <v>5796055.2061697599</v>
      </c>
      <c r="K835" s="9"/>
    </row>
    <row r="836" spans="1:11" ht="14.25" customHeight="1" x14ac:dyDescent="0.3">
      <c r="A836" s="4" t="s">
        <v>58</v>
      </c>
      <c r="B836" s="4" t="s">
        <v>44</v>
      </c>
      <c r="C836" s="4" t="s">
        <v>42</v>
      </c>
      <c r="D836" s="5">
        <v>41609</v>
      </c>
      <c r="E836" s="6">
        <f t="shared" si="3"/>
        <v>12</v>
      </c>
      <c r="F836" s="6" t="s">
        <v>45</v>
      </c>
      <c r="G836" s="4" t="s">
        <v>56</v>
      </c>
      <c r="H836" s="4" t="s">
        <v>57</v>
      </c>
      <c r="I836" s="4" t="s">
        <v>38</v>
      </c>
      <c r="J836" s="7">
        <v>2778318.7637284808</v>
      </c>
      <c r="K836" s="9"/>
    </row>
    <row r="837" spans="1:11" ht="14.25" customHeight="1" x14ac:dyDescent="0.3">
      <c r="A837" s="4" t="s">
        <v>58</v>
      </c>
      <c r="B837" s="4" t="s">
        <v>44</v>
      </c>
      <c r="C837" s="4" t="s">
        <v>42</v>
      </c>
      <c r="D837" s="5">
        <v>41640</v>
      </c>
      <c r="E837" s="6">
        <f t="shared" si="3"/>
        <v>1</v>
      </c>
      <c r="F837" s="6" t="s">
        <v>45</v>
      </c>
      <c r="G837" s="4" t="s">
        <v>56</v>
      </c>
      <c r="H837" s="4" t="s">
        <v>57</v>
      </c>
      <c r="I837" s="4" t="s">
        <v>38</v>
      </c>
      <c r="J837" s="7">
        <v>2890095.0972502003</v>
      </c>
      <c r="K837" s="9"/>
    </row>
    <row r="838" spans="1:11" ht="14.25" customHeight="1" x14ac:dyDescent="0.3">
      <c r="A838" s="4" t="s">
        <v>58</v>
      </c>
      <c r="B838" s="4" t="s">
        <v>44</v>
      </c>
      <c r="C838" s="4" t="s">
        <v>42</v>
      </c>
      <c r="D838" s="5">
        <v>41671</v>
      </c>
      <c r="E838" s="6">
        <f t="shared" si="3"/>
        <v>2</v>
      </c>
      <c r="F838" s="6" t="s">
        <v>45</v>
      </c>
      <c r="G838" s="4" t="s">
        <v>56</v>
      </c>
      <c r="H838" s="4" t="s">
        <v>57</v>
      </c>
      <c r="I838" s="4" t="s">
        <v>38</v>
      </c>
      <c r="J838" s="7">
        <v>3360449.90644272</v>
      </c>
      <c r="K838" s="9"/>
    </row>
    <row r="839" spans="1:11" ht="14.25" customHeight="1" x14ac:dyDescent="0.3">
      <c r="A839" s="4" t="s">
        <v>58</v>
      </c>
      <c r="B839" s="4" t="s">
        <v>44</v>
      </c>
      <c r="C839" s="4" t="s">
        <v>42</v>
      </c>
      <c r="D839" s="5">
        <v>41699</v>
      </c>
      <c r="E839" s="6">
        <f t="shared" si="3"/>
        <v>3</v>
      </c>
      <c r="F839" s="6" t="s">
        <v>45</v>
      </c>
      <c r="G839" s="4" t="s">
        <v>56</v>
      </c>
      <c r="H839" s="4" t="s">
        <v>57</v>
      </c>
      <c r="I839" s="4" t="s">
        <v>38</v>
      </c>
      <c r="J839" s="7">
        <v>2808562.4972675201</v>
      </c>
      <c r="K839" s="9"/>
    </row>
    <row r="840" spans="1:11" ht="14.25" customHeight="1" x14ac:dyDescent="0.3">
      <c r="A840" s="4" t="s">
        <v>58</v>
      </c>
      <c r="B840" s="4" t="s">
        <v>44</v>
      </c>
      <c r="C840" s="4" t="s">
        <v>42</v>
      </c>
      <c r="D840" s="5">
        <v>41730</v>
      </c>
      <c r="E840" s="6">
        <f t="shared" si="3"/>
        <v>4</v>
      </c>
      <c r="F840" s="6" t="s">
        <v>45</v>
      </c>
      <c r="G840" s="4" t="s">
        <v>56</v>
      </c>
      <c r="H840" s="4" t="s">
        <v>57</v>
      </c>
      <c r="I840" s="4" t="s">
        <v>38</v>
      </c>
      <c r="J840" s="7">
        <v>3278176.1271341606</v>
      </c>
      <c r="K840" s="9"/>
    </row>
    <row r="841" spans="1:11" ht="14.25" customHeight="1" x14ac:dyDescent="0.3">
      <c r="A841" s="4" t="s">
        <v>58</v>
      </c>
      <c r="B841" s="4" t="s">
        <v>44</v>
      </c>
      <c r="C841" s="4" t="s">
        <v>42</v>
      </c>
      <c r="D841" s="5">
        <v>41760</v>
      </c>
      <c r="E841" s="6">
        <f t="shared" si="3"/>
        <v>5</v>
      </c>
      <c r="F841" s="6" t="s">
        <v>45</v>
      </c>
      <c r="G841" s="4" t="s">
        <v>56</v>
      </c>
      <c r="H841" s="4" t="s">
        <v>57</v>
      </c>
      <c r="I841" s="4" t="s">
        <v>38</v>
      </c>
      <c r="J841" s="7">
        <v>3653895.7708680006</v>
      </c>
      <c r="K841" s="9"/>
    </row>
    <row r="842" spans="1:11" ht="14.25" customHeight="1" x14ac:dyDescent="0.3">
      <c r="A842" s="4" t="s">
        <v>58</v>
      </c>
      <c r="B842" s="4" t="s">
        <v>44</v>
      </c>
      <c r="C842" s="4" t="s">
        <v>42</v>
      </c>
      <c r="D842" s="5">
        <v>41791</v>
      </c>
      <c r="E842" s="6">
        <f t="shared" si="3"/>
        <v>6</v>
      </c>
      <c r="F842" s="6" t="s">
        <v>45</v>
      </c>
      <c r="G842" s="4" t="s">
        <v>56</v>
      </c>
      <c r="H842" s="4" t="s">
        <v>57</v>
      </c>
      <c r="I842" s="4" t="s">
        <v>38</v>
      </c>
      <c r="J842" s="7">
        <v>1788228.1705142399</v>
      </c>
      <c r="K842" s="9"/>
    </row>
    <row r="843" spans="1:11" ht="14.25" customHeight="1" x14ac:dyDescent="0.3">
      <c r="A843" s="4" t="s">
        <v>58</v>
      </c>
      <c r="B843" s="4" t="s">
        <v>44</v>
      </c>
      <c r="C843" s="4" t="s">
        <v>43</v>
      </c>
      <c r="D843" s="5">
        <v>41456</v>
      </c>
      <c r="E843" s="4">
        <v>7</v>
      </c>
      <c r="F843" s="4" t="s">
        <v>45</v>
      </c>
      <c r="G843" s="4" t="s">
        <v>46</v>
      </c>
      <c r="H843" s="4" t="s">
        <v>47</v>
      </c>
      <c r="I843" s="4" t="s">
        <v>38</v>
      </c>
      <c r="J843" s="7">
        <v>2433222.1515178396</v>
      </c>
      <c r="K843" s="9"/>
    </row>
    <row r="844" spans="1:11" ht="14.25" customHeight="1" x14ac:dyDescent="0.3">
      <c r="A844" s="4" t="s">
        <v>58</v>
      </c>
      <c r="B844" s="4" t="s">
        <v>44</v>
      </c>
      <c r="C844" s="4" t="s">
        <v>43</v>
      </c>
      <c r="D844" s="5">
        <v>41487</v>
      </c>
      <c r="E844" s="4">
        <v>8</v>
      </c>
      <c r="F844" s="4" t="s">
        <v>45</v>
      </c>
      <c r="G844" s="4" t="s">
        <v>46</v>
      </c>
      <c r="H844" s="4" t="s">
        <v>47</v>
      </c>
      <c r="I844" s="4" t="s">
        <v>38</v>
      </c>
      <c r="J844" s="7">
        <v>2086825.2357197695</v>
      </c>
      <c r="K844" s="9"/>
    </row>
    <row r="845" spans="1:11" ht="14.25" customHeight="1" x14ac:dyDescent="0.3">
      <c r="A845" s="4" t="s">
        <v>58</v>
      </c>
      <c r="B845" s="4" t="s">
        <v>44</v>
      </c>
      <c r="C845" s="4" t="s">
        <v>43</v>
      </c>
      <c r="D845" s="5">
        <v>41518</v>
      </c>
      <c r="E845" s="4">
        <v>9</v>
      </c>
      <c r="F845" s="4" t="s">
        <v>45</v>
      </c>
      <c r="G845" s="4" t="s">
        <v>46</v>
      </c>
      <c r="H845" s="4" t="s">
        <v>47</v>
      </c>
      <c r="I845" s="4" t="s">
        <v>38</v>
      </c>
      <c r="J845" s="7">
        <v>2578988.7463329984</v>
      </c>
      <c r="K845" s="9"/>
    </row>
    <row r="846" spans="1:11" ht="14.25" customHeight="1" x14ac:dyDescent="0.3">
      <c r="A846" s="4" t="s">
        <v>58</v>
      </c>
      <c r="B846" s="4" t="s">
        <v>44</v>
      </c>
      <c r="C846" s="4" t="s">
        <v>43</v>
      </c>
      <c r="D846" s="5">
        <v>41548</v>
      </c>
      <c r="E846" s="4">
        <v>10</v>
      </c>
      <c r="F846" s="4" t="s">
        <v>45</v>
      </c>
      <c r="G846" s="4" t="s">
        <v>46</v>
      </c>
      <c r="H846" s="4" t="s">
        <v>47</v>
      </c>
      <c r="I846" s="4" t="s">
        <v>38</v>
      </c>
      <c r="J846" s="7">
        <v>2227535.3634992633</v>
      </c>
      <c r="K846" s="9"/>
    </row>
    <row r="847" spans="1:11" ht="14.25" customHeight="1" x14ac:dyDescent="0.3">
      <c r="A847" s="4" t="s">
        <v>58</v>
      </c>
      <c r="B847" s="4" t="s">
        <v>44</v>
      </c>
      <c r="C847" s="4" t="s">
        <v>43</v>
      </c>
      <c r="D847" s="5">
        <v>41579</v>
      </c>
      <c r="E847" s="4">
        <v>11</v>
      </c>
      <c r="F847" s="4" t="s">
        <v>45</v>
      </c>
      <c r="G847" s="4" t="s">
        <v>46</v>
      </c>
      <c r="H847" s="4" t="s">
        <v>47</v>
      </c>
      <c r="I847" s="4" t="s">
        <v>38</v>
      </c>
      <c r="J847" s="7">
        <v>1957986.2244688198</v>
      </c>
      <c r="K847" s="9"/>
    </row>
    <row r="848" spans="1:11" ht="14.25" customHeight="1" x14ac:dyDescent="0.3">
      <c r="A848" s="4" t="s">
        <v>58</v>
      </c>
      <c r="B848" s="4" t="s">
        <v>44</v>
      </c>
      <c r="C848" s="4" t="s">
        <v>43</v>
      </c>
      <c r="D848" s="5">
        <v>41609</v>
      </c>
      <c r="E848" s="4">
        <v>12</v>
      </c>
      <c r="F848" s="4" t="s">
        <v>45</v>
      </c>
      <c r="G848" s="4" t="s">
        <v>46</v>
      </c>
      <c r="H848" s="4" t="s">
        <v>47</v>
      </c>
      <c r="I848" s="4" t="s">
        <v>38</v>
      </c>
      <c r="J848" s="7">
        <v>1319140.1133043088</v>
      </c>
      <c r="K848" s="9"/>
    </row>
    <row r="849" spans="1:11" ht="14.25" customHeight="1" x14ac:dyDescent="0.3">
      <c r="A849" s="4" t="s">
        <v>58</v>
      </c>
      <c r="B849" s="4" t="s">
        <v>44</v>
      </c>
      <c r="C849" s="4" t="s">
        <v>43</v>
      </c>
      <c r="D849" s="5">
        <v>41640</v>
      </c>
      <c r="E849" s="4">
        <v>1</v>
      </c>
      <c r="F849" s="4" t="s">
        <v>45</v>
      </c>
      <c r="G849" s="4" t="s">
        <v>46</v>
      </c>
      <c r="H849" s="4" t="s">
        <v>47</v>
      </c>
      <c r="I849" s="4" t="s">
        <v>38</v>
      </c>
      <c r="J849" s="7">
        <v>1419201.629526681</v>
      </c>
      <c r="K849" s="9"/>
    </row>
    <row r="850" spans="1:11" ht="14.25" customHeight="1" x14ac:dyDescent="0.3">
      <c r="A850" s="4" t="s">
        <v>58</v>
      </c>
      <c r="B850" s="4" t="s">
        <v>44</v>
      </c>
      <c r="C850" s="4" t="s">
        <v>43</v>
      </c>
      <c r="D850" s="5">
        <v>41671</v>
      </c>
      <c r="E850" s="4">
        <v>2</v>
      </c>
      <c r="F850" s="4" t="s">
        <v>45</v>
      </c>
      <c r="G850" s="4" t="s">
        <v>46</v>
      </c>
      <c r="H850" s="4" t="s">
        <v>47</v>
      </c>
      <c r="I850" s="4" t="s">
        <v>38</v>
      </c>
      <c r="J850" s="7">
        <v>1260368.462282202</v>
      </c>
      <c r="K850" s="9"/>
    </row>
    <row r="851" spans="1:11" ht="14.25" customHeight="1" x14ac:dyDescent="0.3">
      <c r="A851" s="4" t="s">
        <v>58</v>
      </c>
      <c r="B851" s="4" t="s">
        <v>44</v>
      </c>
      <c r="C851" s="4" t="s">
        <v>43</v>
      </c>
      <c r="D851" s="5">
        <v>41699</v>
      </c>
      <c r="E851" s="4">
        <v>3</v>
      </c>
      <c r="F851" s="4" t="s">
        <v>45</v>
      </c>
      <c r="G851" s="4" t="s">
        <v>46</v>
      </c>
      <c r="H851" s="4" t="s">
        <v>47</v>
      </c>
      <c r="I851" s="4" t="s">
        <v>38</v>
      </c>
      <c r="J851" s="7">
        <v>1788457.9462718377</v>
      </c>
      <c r="K851" s="9"/>
    </row>
    <row r="852" spans="1:11" ht="14.25" customHeight="1" x14ac:dyDescent="0.3">
      <c r="A852" s="4" t="s">
        <v>58</v>
      </c>
      <c r="B852" s="4" t="s">
        <v>44</v>
      </c>
      <c r="C852" s="4" t="s">
        <v>43</v>
      </c>
      <c r="D852" s="5">
        <v>41730</v>
      </c>
      <c r="E852" s="4">
        <v>4</v>
      </c>
      <c r="F852" s="4" t="s">
        <v>45</v>
      </c>
      <c r="G852" s="4" t="s">
        <v>46</v>
      </c>
      <c r="H852" s="4" t="s">
        <v>47</v>
      </c>
      <c r="I852" s="4" t="s">
        <v>38</v>
      </c>
      <c r="J852" s="7">
        <v>1016783.8012342919</v>
      </c>
      <c r="K852" s="9"/>
    </row>
    <row r="853" spans="1:11" ht="14.25" customHeight="1" x14ac:dyDescent="0.3">
      <c r="A853" s="4" t="s">
        <v>58</v>
      </c>
      <c r="B853" s="4" t="s">
        <v>44</v>
      </c>
      <c r="C853" s="4" t="s">
        <v>43</v>
      </c>
      <c r="D853" s="5">
        <v>41760</v>
      </c>
      <c r="E853" s="4">
        <v>5</v>
      </c>
      <c r="F853" s="4" t="s">
        <v>45</v>
      </c>
      <c r="G853" s="4" t="s">
        <v>46</v>
      </c>
      <c r="H853" s="4" t="s">
        <v>47</v>
      </c>
      <c r="I853" s="4" t="s">
        <v>38</v>
      </c>
      <c r="J853" s="7">
        <v>1240420.7591332828</v>
      </c>
      <c r="K853" s="9"/>
    </row>
    <row r="854" spans="1:11" ht="14.25" customHeight="1" x14ac:dyDescent="0.3">
      <c r="A854" s="4" t="s">
        <v>58</v>
      </c>
      <c r="B854" s="4" t="s">
        <v>44</v>
      </c>
      <c r="C854" s="4" t="s">
        <v>43</v>
      </c>
      <c r="D854" s="5">
        <v>41791</v>
      </c>
      <c r="E854" s="4">
        <v>6</v>
      </c>
      <c r="F854" s="4" t="s">
        <v>45</v>
      </c>
      <c r="G854" s="4" t="s">
        <v>46</v>
      </c>
      <c r="H854" s="4" t="s">
        <v>47</v>
      </c>
      <c r="I854" s="4" t="s">
        <v>38</v>
      </c>
      <c r="J854" s="7">
        <v>2103059.7980945962</v>
      </c>
      <c r="K854" s="9"/>
    </row>
    <row r="855" spans="1:11" ht="14.25" customHeight="1" x14ac:dyDescent="0.3">
      <c r="A855" s="4" t="s">
        <v>58</v>
      </c>
      <c r="B855" s="4" t="s">
        <v>44</v>
      </c>
      <c r="C855" s="4" t="s">
        <v>43</v>
      </c>
      <c r="D855" s="5">
        <v>41456</v>
      </c>
      <c r="E855" s="4">
        <v>7</v>
      </c>
      <c r="F855" s="4" t="s">
        <v>45</v>
      </c>
      <c r="G855" s="4" t="s">
        <v>48</v>
      </c>
      <c r="H855" s="4" t="s">
        <v>49</v>
      </c>
      <c r="I855" s="4" t="s">
        <v>38</v>
      </c>
      <c r="J855" s="7">
        <v>1332883.4370402915</v>
      </c>
      <c r="K855" s="9"/>
    </row>
    <row r="856" spans="1:11" ht="14.25" customHeight="1" x14ac:dyDescent="0.3">
      <c r="A856" s="4" t="s">
        <v>58</v>
      </c>
      <c r="B856" s="4" t="s">
        <v>44</v>
      </c>
      <c r="C856" s="4" t="s">
        <v>43</v>
      </c>
      <c r="D856" s="5">
        <v>41487</v>
      </c>
      <c r="E856" s="4">
        <v>8</v>
      </c>
      <c r="F856" s="4" t="s">
        <v>45</v>
      </c>
      <c r="G856" s="4" t="s">
        <v>48</v>
      </c>
      <c r="H856" s="4" t="s">
        <v>49</v>
      </c>
      <c r="I856" s="4" t="s">
        <v>38</v>
      </c>
      <c r="J856" s="7">
        <v>1151288.886269808</v>
      </c>
      <c r="K856" s="9"/>
    </row>
    <row r="857" spans="1:11" ht="14.25" customHeight="1" x14ac:dyDescent="0.3">
      <c r="A857" s="4" t="s">
        <v>58</v>
      </c>
      <c r="B857" s="4" t="s">
        <v>44</v>
      </c>
      <c r="C857" s="4" t="s">
        <v>43</v>
      </c>
      <c r="D857" s="5">
        <v>41518</v>
      </c>
      <c r="E857" s="4">
        <v>9</v>
      </c>
      <c r="F857" s="4" t="s">
        <v>45</v>
      </c>
      <c r="G857" s="4" t="s">
        <v>48</v>
      </c>
      <c r="H857" s="4" t="s">
        <v>49</v>
      </c>
      <c r="I857" s="4" t="s">
        <v>38</v>
      </c>
      <c r="J857" s="7">
        <v>1434960.2579417818</v>
      </c>
      <c r="K857" s="9"/>
    </row>
    <row r="858" spans="1:11" ht="14.25" customHeight="1" x14ac:dyDescent="0.3">
      <c r="A858" s="4" t="s">
        <v>58</v>
      </c>
      <c r="B858" s="4" t="s">
        <v>44</v>
      </c>
      <c r="C858" s="4" t="s">
        <v>43</v>
      </c>
      <c r="D858" s="5">
        <v>41548</v>
      </c>
      <c r="E858" s="4">
        <v>10</v>
      </c>
      <c r="F858" s="4" t="s">
        <v>45</v>
      </c>
      <c r="G858" s="4" t="s">
        <v>48</v>
      </c>
      <c r="H858" s="4" t="s">
        <v>49</v>
      </c>
      <c r="I858" s="4" t="s">
        <v>38</v>
      </c>
      <c r="J858" s="7">
        <v>1261225.5178525469</v>
      </c>
      <c r="K858" s="9"/>
    </row>
    <row r="859" spans="1:11" ht="14.25" customHeight="1" x14ac:dyDescent="0.3">
      <c r="A859" s="4" t="s">
        <v>58</v>
      </c>
      <c r="B859" s="4" t="s">
        <v>44</v>
      </c>
      <c r="C859" s="4" t="s">
        <v>43</v>
      </c>
      <c r="D859" s="5">
        <v>41579</v>
      </c>
      <c r="E859" s="4">
        <v>11</v>
      </c>
      <c r="F859" s="4" t="s">
        <v>45</v>
      </c>
      <c r="G859" s="4" t="s">
        <v>48</v>
      </c>
      <c r="H859" s="4" t="s">
        <v>49</v>
      </c>
      <c r="I859" s="4" t="s">
        <v>38</v>
      </c>
      <c r="J859" s="7">
        <v>1020345.9299794802</v>
      </c>
      <c r="K859" s="9"/>
    </row>
    <row r="860" spans="1:11" ht="14.25" customHeight="1" x14ac:dyDescent="0.3">
      <c r="A860" s="4" t="s">
        <v>58</v>
      </c>
      <c r="B860" s="4" t="s">
        <v>44</v>
      </c>
      <c r="C860" s="4" t="s">
        <v>43</v>
      </c>
      <c r="D860" s="5">
        <v>41609</v>
      </c>
      <c r="E860" s="4">
        <v>12</v>
      </c>
      <c r="F860" s="4" t="s">
        <v>45</v>
      </c>
      <c r="G860" s="4" t="s">
        <v>48</v>
      </c>
      <c r="H860" s="4" t="s">
        <v>49</v>
      </c>
      <c r="I860" s="4" t="s">
        <v>38</v>
      </c>
      <c r="J860" s="7">
        <v>756329.43025765126</v>
      </c>
      <c r="K860" s="9"/>
    </row>
    <row r="861" spans="1:11" ht="14.25" customHeight="1" x14ac:dyDescent="0.3">
      <c r="A861" s="4" t="s">
        <v>58</v>
      </c>
      <c r="B861" s="4" t="s">
        <v>44</v>
      </c>
      <c r="C861" s="4" t="s">
        <v>43</v>
      </c>
      <c r="D861" s="5">
        <v>41640</v>
      </c>
      <c r="E861" s="4">
        <v>1</v>
      </c>
      <c r="F861" s="4" t="s">
        <v>45</v>
      </c>
      <c r="G861" s="4" t="s">
        <v>48</v>
      </c>
      <c r="H861" s="4" t="s">
        <v>49</v>
      </c>
      <c r="I861" s="4" t="s">
        <v>38</v>
      </c>
      <c r="J861" s="7">
        <v>835307.17053299106</v>
      </c>
      <c r="K861" s="9"/>
    </row>
    <row r="862" spans="1:11" ht="14.25" customHeight="1" x14ac:dyDescent="0.3">
      <c r="A862" s="4" t="s">
        <v>58</v>
      </c>
      <c r="B862" s="4" t="s">
        <v>44</v>
      </c>
      <c r="C862" s="4" t="s">
        <v>43</v>
      </c>
      <c r="D862" s="5">
        <v>41671</v>
      </c>
      <c r="E862" s="4">
        <v>2</v>
      </c>
      <c r="F862" s="4" t="s">
        <v>45</v>
      </c>
      <c r="G862" s="4" t="s">
        <v>48</v>
      </c>
      <c r="H862" s="4" t="s">
        <v>49</v>
      </c>
      <c r="I862" s="4" t="s">
        <v>38</v>
      </c>
      <c r="J862" s="7">
        <v>708560.45670208498</v>
      </c>
      <c r="K862" s="9"/>
    </row>
    <row r="863" spans="1:11" ht="14.25" customHeight="1" x14ac:dyDescent="0.3">
      <c r="A863" s="4" t="s">
        <v>58</v>
      </c>
      <c r="B863" s="4" t="s">
        <v>44</v>
      </c>
      <c r="C863" s="4" t="s">
        <v>43</v>
      </c>
      <c r="D863" s="5">
        <v>41699</v>
      </c>
      <c r="E863" s="4">
        <v>3</v>
      </c>
      <c r="F863" s="4" t="s">
        <v>45</v>
      </c>
      <c r="G863" s="4" t="s">
        <v>48</v>
      </c>
      <c r="H863" s="4" t="s">
        <v>49</v>
      </c>
      <c r="I863" s="4" t="s">
        <v>38</v>
      </c>
      <c r="J863" s="7">
        <v>961197.10847725498</v>
      </c>
      <c r="K863" s="9"/>
    </row>
    <row r="864" spans="1:11" ht="14.25" customHeight="1" x14ac:dyDescent="0.3">
      <c r="A864" s="4" t="s">
        <v>58</v>
      </c>
      <c r="B864" s="4" t="s">
        <v>44</v>
      </c>
      <c r="C864" s="4" t="s">
        <v>43</v>
      </c>
      <c r="D864" s="5">
        <v>41730</v>
      </c>
      <c r="E864" s="4">
        <v>4</v>
      </c>
      <c r="F864" s="4" t="s">
        <v>45</v>
      </c>
      <c r="G864" s="4" t="s">
        <v>48</v>
      </c>
      <c r="H864" s="4" t="s">
        <v>49</v>
      </c>
      <c r="I864" s="4" t="s">
        <v>38</v>
      </c>
      <c r="J864" s="7">
        <v>570279.25121684396</v>
      </c>
      <c r="K864" s="9"/>
    </row>
    <row r="865" spans="1:11" ht="14.25" customHeight="1" x14ac:dyDescent="0.3">
      <c r="A865" s="4" t="s">
        <v>58</v>
      </c>
      <c r="B865" s="4" t="s">
        <v>44</v>
      </c>
      <c r="C865" s="4" t="s">
        <v>43</v>
      </c>
      <c r="D865" s="5">
        <v>41760</v>
      </c>
      <c r="E865" s="4">
        <v>5</v>
      </c>
      <c r="F865" s="4" t="s">
        <v>45</v>
      </c>
      <c r="G865" s="4" t="s">
        <v>48</v>
      </c>
      <c r="H865" s="4" t="s">
        <v>49</v>
      </c>
      <c r="I865" s="4" t="s">
        <v>38</v>
      </c>
      <c r="J865" s="7">
        <v>712090.36311285582</v>
      </c>
      <c r="K865" s="9"/>
    </row>
    <row r="866" spans="1:11" ht="14.25" customHeight="1" x14ac:dyDescent="0.3">
      <c r="A866" s="4" t="s">
        <v>58</v>
      </c>
      <c r="B866" s="4" t="s">
        <v>44</v>
      </c>
      <c r="C866" s="4" t="s">
        <v>43</v>
      </c>
      <c r="D866" s="5">
        <v>41791</v>
      </c>
      <c r="E866" s="4">
        <v>6</v>
      </c>
      <c r="F866" s="4" t="s">
        <v>45</v>
      </c>
      <c r="G866" s="4" t="s">
        <v>48</v>
      </c>
      <c r="H866" s="4" t="s">
        <v>49</v>
      </c>
      <c r="I866" s="4" t="s">
        <v>38</v>
      </c>
      <c r="J866" s="7">
        <v>1333561.9610866704</v>
      </c>
      <c r="K866" s="9"/>
    </row>
    <row r="867" spans="1:11" ht="14.25" customHeight="1" x14ac:dyDescent="0.3">
      <c r="A867" s="4" t="s">
        <v>58</v>
      </c>
      <c r="B867" s="4" t="s">
        <v>44</v>
      </c>
      <c r="C867" s="4" t="s">
        <v>43</v>
      </c>
      <c r="D867" s="5">
        <v>41456</v>
      </c>
      <c r="E867" s="4">
        <v>7</v>
      </c>
      <c r="F867" s="4" t="s">
        <v>45</v>
      </c>
      <c r="G867" s="4" t="s">
        <v>48</v>
      </c>
      <c r="H867" s="4" t="s">
        <v>50</v>
      </c>
      <c r="I867" s="4" t="s">
        <v>38</v>
      </c>
      <c r="J867" s="7">
        <v>1205625.4827113249</v>
      </c>
      <c r="K867" s="9"/>
    </row>
    <row r="868" spans="1:11" ht="14.25" customHeight="1" x14ac:dyDescent="0.3">
      <c r="A868" s="4" t="s">
        <v>58</v>
      </c>
      <c r="B868" s="4" t="s">
        <v>44</v>
      </c>
      <c r="C868" s="4" t="s">
        <v>43</v>
      </c>
      <c r="D868" s="5">
        <v>41487</v>
      </c>
      <c r="E868" s="4">
        <v>8</v>
      </c>
      <c r="F868" s="4" t="s">
        <v>45</v>
      </c>
      <c r="G868" s="4" t="s">
        <v>48</v>
      </c>
      <c r="H868" s="4" t="s">
        <v>50</v>
      </c>
      <c r="I868" s="4" t="s">
        <v>38</v>
      </c>
      <c r="J868" s="7">
        <v>1061002.5545301</v>
      </c>
      <c r="K868" s="9"/>
    </row>
    <row r="869" spans="1:11" ht="14.25" customHeight="1" x14ac:dyDescent="0.3">
      <c r="A869" s="4" t="s">
        <v>58</v>
      </c>
      <c r="B869" s="4" t="s">
        <v>44</v>
      </c>
      <c r="C869" s="4" t="s">
        <v>43</v>
      </c>
      <c r="D869" s="5">
        <v>41518</v>
      </c>
      <c r="E869" s="4">
        <v>9</v>
      </c>
      <c r="F869" s="4" t="s">
        <v>45</v>
      </c>
      <c r="G869" s="4" t="s">
        <v>48</v>
      </c>
      <c r="H869" s="4" t="s">
        <v>50</v>
      </c>
      <c r="I869" s="4" t="s">
        <v>38</v>
      </c>
      <c r="J869" s="7">
        <v>1277106.2932592249</v>
      </c>
      <c r="K869" s="9"/>
    </row>
    <row r="870" spans="1:11" ht="14.25" customHeight="1" x14ac:dyDescent="0.3">
      <c r="A870" s="4" t="s">
        <v>58</v>
      </c>
      <c r="B870" s="4" t="s">
        <v>44</v>
      </c>
      <c r="C870" s="4" t="s">
        <v>43</v>
      </c>
      <c r="D870" s="5">
        <v>41548</v>
      </c>
      <c r="E870" s="4">
        <v>10</v>
      </c>
      <c r="F870" s="4" t="s">
        <v>45</v>
      </c>
      <c r="G870" s="4" t="s">
        <v>48</v>
      </c>
      <c r="H870" s="4" t="s">
        <v>50</v>
      </c>
      <c r="I870" s="4" t="s">
        <v>38</v>
      </c>
      <c r="J870" s="7">
        <v>1116349.389116325</v>
      </c>
      <c r="K870" s="9"/>
    </row>
    <row r="871" spans="1:11" ht="14.25" customHeight="1" x14ac:dyDescent="0.3">
      <c r="A871" s="4" t="s">
        <v>58</v>
      </c>
      <c r="B871" s="4" t="s">
        <v>44</v>
      </c>
      <c r="C871" s="4" t="s">
        <v>43</v>
      </c>
      <c r="D871" s="5">
        <v>41579</v>
      </c>
      <c r="E871" s="4">
        <v>11</v>
      </c>
      <c r="F871" s="4" t="s">
        <v>45</v>
      </c>
      <c r="G871" s="4" t="s">
        <v>48</v>
      </c>
      <c r="H871" s="4" t="s">
        <v>50</v>
      </c>
      <c r="I871" s="4" t="s">
        <v>38</v>
      </c>
      <c r="J871" s="7">
        <v>932858.39093923138</v>
      </c>
      <c r="K871" s="9"/>
    </row>
    <row r="872" spans="1:11" ht="14.25" customHeight="1" x14ac:dyDescent="0.3">
      <c r="A872" s="4" t="s">
        <v>58</v>
      </c>
      <c r="B872" s="4" t="s">
        <v>44</v>
      </c>
      <c r="C872" s="4" t="s">
        <v>43</v>
      </c>
      <c r="D872" s="5">
        <v>41609</v>
      </c>
      <c r="E872" s="4">
        <v>12</v>
      </c>
      <c r="F872" s="4" t="s">
        <v>45</v>
      </c>
      <c r="G872" s="4" t="s">
        <v>48</v>
      </c>
      <c r="H872" s="4" t="s">
        <v>50</v>
      </c>
      <c r="I872" s="4" t="s">
        <v>38</v>
      </c>
      <c r="J872" s="7">
        <v>739422.19930556254</v>
      </c>
      <c r="K872" s="9"/>
    </row>
    <row r="873" spans="1:11" ht="14.25" customHeight="1" x14ac:dyDescent="0.3">
      <c r="A873" s="4" t="s">
        <v>58</v>
      </c>
      <c r="B873" s="4" t="s">
        <v>44</v>
      </c>
      <c r="C873" s="4" t="s">
        <v>43</v>
      </c>
      <c r="D873" s="5">
        <v>41640</v>
      </c>
      <c r="E873" s="4">
        <v>1</v>
      </c>
      <c r="F873" s="4" t="s">
        <v>45</v>
      </c>
      <c r="G873" s="4" t="s">
        <v>48</v>
      </c>
      <c r="H873" s="4" t="s">
        <v>50</v>
      </c>
      <c r="I873" s="4" t="s">
        <v>38</v>
      </c>
      <c r="J873" s="7">
        <v>739944.9965933999</v>
      </c>
      <c r="K873" s="9"/>
    </row>
    <row r="874" spans="1:11" ht="14.25" customHeight="1" x14ac:dyDescent="0.3">
      <c r="A874" s="4" t="s">
        <v>58</v>
      </c>
      <c r="B874" s="4" t="s">
        <v>44</v>
      </c>
      <c r="C874" s="4" t="s">
        <v>43</v>
      </c>
      <c r="D874" s="5">
        <v>41671</v>
      </c>
      <c r="E874" s="4">
        <v>2</v>
      </c>
      <c r="F874" s="4" t="s">
        <v>45</v>
      </c>
      <c r="G874" s="4" t="s">
        <v>48</v>
      </c>
      <c r="H874" s="4" t="s">
        <v>50</v>
      </c>
      <c r="I874" s="4" t="s">
        <v>38</v>
      </c>
      <c r="J874" s="7">
        <v>666405.86063951231</v>
      </c>
      <c r="K874" s="9"/>
    </row>
    <row r="875" spans="1:11" ht="14.25" customHeight="1" x14ac:dyDescent="0.3">
      <c r="A875" s="4" t="s">
        <v>58</v>
      </c>
      <c r="B875" s="4" t="s">
        <v>44</v>
      </c>
      <c r="C875" s="4" t="s">
        <v>43</v>
      </c>
      <c r="D875" s="5">
        <v>41699</v>
      </c>
      <c r="E875" s="4">
        <v>3</v>
      </c>
      <c r="F875" s="4" t="s">
        <v>45</v>
      </c>
      <c r="G875" s="4" t="s">
        <v>48</v>
      </c>
      <c r="H875" s="4" t="s">
        <v>50</v>
      </c>
      <c r="I875" s="4" t="s">
        <v>38</v>
      </c>
      <c r="J875" s="7">
        <v>964934.72717118752</v>
      </c>
      <c r="K875" s="9"/>
    </row>
    <row r="876" spans="1:11" ht="14.25" customHeight="1" x14ac:dyDescent="0.3">
      <c r="A876" s="4" t="s">
        <v>58</v>
      </c>
      <c r="B876" s="4" t="s">
        <v>44</v>
      </c>
      <c r="C876" s="4" t="s">
        <v>43</v>
      </c>
      <c r="D876" s="5">
        <v>41730</v>
      </c>
      <c r="E876" s="4">
        <v>4</v>
      </c>
      <c r="F876" s="4" t="s">
        <v>45</v>
      </c>
      <c r="G876" s="4" t="s">
        <v>48</v>
      </c>
      <c r="H876" s="4" t="s">
        <v>50</v>
      </c>
      <c r="I876" s="4" t="s">
        <v>38</v>
      </c>
      <c r="J876" s="7">
        <v>541033.23140099994</v>
      </c>
      <c r="K876" s="9"/>
    </row>
    <row r="877" spans="1:11" ht="14.25" customHeight="1" x14ac:dyDescent="0.3">
      <c r="A877" s="4" t="s">
        <v>58</v>
      </c>
      <c r="B877" s="4" t="s">
        <v>44</v>
      </c>
      <c r="C877" s="4" t="s">
        <v>43</v>
      </c>
      <c r="D877" s="5">
        <v>41760</v>
      </c>
      <c r="E877" s="4">
        <v>5</v>
      </c>
      <c r="F877" s="4" t="s">
        <v>45</v>
      </c>
      <c r="G877" s="4" t="s">
        <v>48</v>
      </c>
      <c r="H877" s="4" t="s">
        <v>50</v>
      </c>
      <c r="I877" s="4" t="s">
        <v>38</v>
      </c>
      <c r="J877" s="7">
        <v>654984.60439717479</v>
      </c>
      <c r="K877" s="9"/>
    </row>
    <row r="878" spans="1:11" ht="14.25" customHeight="1" x14ac:dyDescent="0.3">
      <c r="A878" s="4" t="s">
        <v>58</v>
      </c>
      <c r="B878" s="4" t="s">
        <v>44</v>
      </c>
      <c r="C878" s="4" t="s">
        <v>43</v>
      </c>
      <c r="D878" s="5">
        <v>41791</v>
      </c>
      <c r="E878" s="4">
        <v>6</v>
      </c>
      <c r="F878" s="4" t="s">
        <v>45</v>
      </c>
      <c r="G878" s="4" t="s">
        <v>48</v>
      </c>
      <c r="H878" s="4" t="s">
        <v>50</v>
      </c>
      <c r="I878" s="4" t="s">
        <v>38</v>
      </c>
      <c r="J878" s="7">
        <v>1109316.9805072877</v>
      </c>
      <c r="K878" s="9"/>
    </row>
    <row r="879" spans="1:11" ht="14.25" customHeight="1" x14ac:dyDescent="0.3">
      <c r="A879" s="4" t="s">
        <v>58</v>
      </c>
      <c r="B879" s="4" t="s">
        <v>44</v>
      </c>
      <c r="C879" s="4" t="s">
        <v>43</v>
      </c>
      <c r="D879" s="5">
        <v>41456</v>
      </c>
      <c r="E879" s="4">
        <v>7</v>
      </c>
      <c r="F879" s="4" t="s">
        <v>45</v>
      </c>
      <c r="G879" s="4" t="s">
        <v>51</v>
      </c>
      <c r="H879" s="4" t="s">
        <v>52</v>
      </c>
      <c r="I879" s="4" t="s">
        <v>38</v>
      </c>
      <c r="J879" s="7">
        <v>1134491.3172698508</v>
      </c>
      <c r="K879" s="9"/>
    </row>
    <row r="880" spans="1:11" ht="14.25" customHeight="1" x14ac:dyDescent="0.3">
      <c r="A880" s="4" t="s">
        <v>58</v>
      </c>
      <c r="B880" s="4" t="s">
        <v>44</v>
      </c>
      <c r="C880" s="4" t="s">
        <v>43</v>
      </c>
      <c r="D880" s="5">
        <v>41487</v>
      </c>
      <c r="E880" s="4">
        <v>8</v>
      </c>
      <c r="F880" s="4" t="s">
        <v>45</v>
      </c>
      <c r="G880" s="4" t="s">
        <v>51</v>
      </c>
      <c r="H880" s="4" t="s">
        <v>52</v>
      </c>
      <c r="I880" s="4" t="s">
        <v>38</v>
      </c>
      <c r="J880" s="7">
        <v>806940.19684530701</v>
      </c>
      <c r="K880" s="9"/>
    </row>
    <row r="881" spans="1:11" ht="14.25" customHeight="1" x14ac:dyDescent="0.3">
      <c r="A881" s="4" t="s">
        <v>58</v>
      </c>
      <c r="B881" s="4" t="s">
        <v>44</v>
      </c>
      <c r="C881" s="4" t="s">
        <v>43</v>
      </c>
      <c r="D881" s="5">
        <v>41518</v>
      </c>
      <c r="E881" s="4">
        <v>9</v>
      </c>
      <c r="F881" s="4" t="s">
        <v>45</v>
      </c>
      <c r="G881" s="4" t="s">
        <v>51</v>
      </c>
      <c r="H881" s="4" t="s">
        <v>52</v>
      </c>
      <c r="I881" s="4" t="s">
        <v>38</v>
      </c>
      <c r="J881" s="7">
        <v>1151592.8767951606</v>
      </c>
      <c r="K881" s="9"/>
    </row>
    <row r="882" spans="1:11" ht="14.25" customHeight="1" x14ac:dyDescent="0.3">
      <c r="A882" s="4" t="s">
        <v>58</v>
      </c>
      <c r="B882" s="4" t="s">
        <v>44</v>
      </c>
      <c r="C882" s="4" t="s">
        <v>43</v>
      </c>
      <c r="D882" s="5">
        <v>41548</v>
      </c>
      <c r="E882" s="4">
        <v>10</v>
      </c>
      <c r="F882" s="4" t="s">
        <v>45</v>
      </c>
      <c r="G882" s="4" t="s">
        <v>51</v>
      </c>
      <c r="H882" s="4" t="s">
        <v>52</v>
      </c>
      <c r="I882" s="4" t="s">
        <v>38</v>
      </c>
      <c r="J882" s="7">
        <v>953018.83364781574</v>
      </c>
      <c r="K882" s="9"/>
    </row>
    <row r="883" spans="1:11" ht="14.25" customHeight="1" x14ac:dyDescent="0.3">
      <c r="A883" s="4" t="s">
        <v>58</v>
      </c>
      <c r="B883" s="4" t="s">
        <v>44</v>
      </c>
      <c r="C883" s="4" t="s">
        <v>43</v>
      </c>
      <c r="D883" s="5">
        <v>41579</v>
      </c>
      <c r="E883" s="4">
        <v>11</v>
      </c>
      <c r="F883" s="4" t="s">
        <v>45</v>
      </c>
      <c r="G883" s="4" t="s">
        <v>51</v>
      </c>
      <c r="H883" s="4" t="s">
        <v>52</v>
      </c>
      <c r="I883" s="4" t="s">
        <v>38</v>
      </c>
      <c r="J883" s="7">
        <v>850734.32784846472</v>
      </c>
      <c r="K883" s="9"/>
    </row>
    <row r="884" spans="1:11" ht="14.25" customHeight="1" x14ac:dyDescent="0.3">
      <c r="A884" s="4" t="s">
        <v>58</v>
      </c>
      <c r="B884" s="4" t="s">
        <v>44</v>
      </c>
      <c r="C884" s="4" t="s">
        <v>43</v>
      </c>
      <c r="D884" s="5">
        <v>41609</v>
      </c>
      <c r="E884" s="4">
        <v>12</v>
      </c>
      <c r="F884" s="4" t="s">
        <v>45</v>
      </c>
      <c r="G884" s="4" t="s">
        <v>51</v>
      </c>
      <c r="H884" s="4" t="s">
        <v>52</v>
      </c>
      <c r="I884" s="4" t="s">
        <v>38</v>
      </c>
      <c r="J884" s="7">
        <v>590304.384267507</v>
      </c>
      <c r="K884" s="9"/>
    </row>
    <row r="885" spans="1:11" ht="14.25" customHeight="1" x14ac:dyDescent="0.3">
      <c r="A885" s="4" t="s">
        <v>58</v>
      </c>
      <c r="B885" s="4" t="s">
        <v>44</v>
      </c>
      <c r="C885" s="4" t="s">
        <v>43</v>
      </c>
      <c r="D885" s="5">
        <v>41640</v>
      </c>
      <c r="E885" s="4">
        <v>1</v>
      </c>
      <c r="F885" s="4" t="s">
        <v>45</v>
      </c>
      <c r="G885" s="4" t="s">
        <v>51</v>
      </c>
      <c r="H885" s="4" t="s">
        <v>52</v>
      </c>
      <c r="I885" s="4" t="s">
        <v>38</v>
      </c>
      <c r="J885" s="7">
        <v>639047.64173065918</v>
      </c>
      <c r="K885" s="9"/>
    </row>
    <row r="886" spans="1:11" ht="14.25" customHeight="1" x14ac:dyDescent="0.3">
      <c r="A886" s="4" t="s">
        <v>58</v>
      </c>
      <c r="B886" s="4" t="s">
        <v>44</v>
      </c>
      <c r="C886" s="4" t="s">
        <v>43</v>
      </c>
      <c r="D886" s="5">
        <v>41671</v>
      </c>
      <c r="E886" s="4">
        <v>2</v>
      </c>
      <c r="F886" s="4" t="s">
        <v>45</v>
      </c>
      <c r="G886" s="4" t="s">
        <v>51</v>
      </c>
      <c r="H886" s="4" t="s">
        <v>52</v>
      </c>
      <c r="I886" s="4" t="s">
        <v>38</v>
      </c>
      <c r="J886" s="7">
        <v>600791.0408000747</v>
      </c>
      <c r="K886" s="9"/>
    </row>
    <row r="887" spans="1:11" ht="14.25" customHeight="1" x14ac:dyDescent="0.3">
      <c r="A887" s="4" t="s">
        <v>58</v>
      </c>
      <c r="B887" s="4" t="s">
        <v>44</v>
      </c>
      <c r="C887" s="4" t="s">
        <v>43</v>
      </c>
      <c r="D887" s="5">
        <v>41699</v>
      </c>
      <c r="E887" s="4">
        <v>3</v>
      </c>
      <c r="F887" s="4" t="s">
        <v>45</v>
      </c>
      <c r="G887" s="4" t="s">
        <v>51</v>
      </c>
      <c r="H887" s="4" t="s">
        <v>52</v>
      </c>
      <c r="I887" s="4" t="s">
        <v>38</v>
      </c>
      <c r="J887" s="7">
        <v>765760.35752283596</v>
      </c>
      <c r="K887" s="9"/>
    </row>
    <row r="888" spans="1:11" ht="14.25" customHeight="1" x14ac:dyDescent="0.3">
      <c r="A888" s="4" t="s">
        <v>58</v>
      </c>
      <c r="B888" s="4" t="s">
        <v>44</v>
      </c>
      <c r="C888" s="4" t="s">
        <v>43</v>
      </c>
      <c r="D888" s="5">
        <v>41730</v>
      </c>
      <c r="E888" s="4">
        <v>4</v>
      </c>
      <c r="F888" s="4" t="s">
        <v>45</v>
      </c>
      <c r="G888" s="4" t="s">
        <v>51</v>
      </c>
      <c r="H888" s="4" t="s">
        <v>52</v>
      </c>
      <c r="I888" s="4" t="s">
        <v>38</v>
      </c>
      <c r="J888" s="7">
        <v>429847.5775628736</v>
      </c>
      <c r="K888" s="9"/>
    </row>
    <row r="889" spans="1:11" ht="14.25" customHeight="1" x14ac:dyDescent="0.3">
      <c r="A889" s="4" t="s">
        <v>58</v>
      </c>
      <c r="B889" s="4" t="s">
        <v>44</v>
      </c>
      <c r="C889" s="4" t="s">
        <v>43</v>
      </c>
      <c r="D889" s="5">
        <v>41760</v>
      </c>
      <c r="E889" s="4">
        <v>5</v>
      </c>
      <c r="F889" s="4" t="s">
        <v>45</v>
      </c>
      <c r="G889" s="4" t="s">
        <v>51</v>
      </c>
      <c r="H889" s="4" t="s">
        <v>52</v>
      </c>
      <c r="I889" s="4" t="s">
        <v>38</v>
      </c>
      <c r="J889" s="7">
        <v>575910.80906214949</v>
      </c>
      <c r="K889" s="9"/>
    </row>
    <row r="890" spans="1:11" ht="14.25" customHeight="1" x14ac:dyDescent="0.3">
      <c r="A890" s="4" t="s">
        <v>58</v>
      </c>
      <c r="B890" s="4" t="s">
        <v>44</v>
      </c>
      <c r="C890" s="4" t="s">
        <v>43</v>
      </c>
      <c r="D890" s="5">
        <v>41791</v>
      </c>
      <c r="E890" s="4">
        <v>6</v>
      </c>
      <c r="F890" s="4" t="s">
        <v>45</v>
      </c>
      <c r="G890" s="4" t="s">
        <v>51</v>
      </c>
      <c r="H890" s="4" t="s">
        <v>52</v>
      </c>
      <c r="I890" s="4" t="s">
        <v>38</v>
      </c>
      <c r="J890" s="7">
        <v>978906.42835815961</v>
      </c>
      <c r="K890" s="9"/>
    </row>
    <row r="891" spans="1:11" ht="14.25" customHeight="1" x14ac:dyDescent="0.3">
      <c r="A891" s="4" t="s">
        <v>58</v>
      </c>
      <c r="B891" s="4" t="s">
        <v>44</v>
      </c>
      <c r="C891" s="4" t="s">
        <v>43</v>
      </c>
      <c r="D891" s="5">
        <v>41456</v>
      </c>
      <c r="E891" s="4">
        <v>7</v>
      </c>
      <c r="F891" s="4" t="s">
        <v>45</v>
      </c>
      <c r="G891" s="4" t="s">
        <v>51</v>
      </c>
      <c r="H891" s="4" t="s">
        <v>53</v>
      </c>
      <c r="I891" s="4" t="s">
        <v>38</v>
      </c>
      <c r="J891" s="7">
        <v>255350.32112459998</v>
      </c>
      <c r="K891" s="9"/>
    </row>
    <row r="892" spans="1:11" ht="14.25" customHeight="1" x14ac:dyDescent="0.3">
      <c r="A892" s="4" t="s">
        <v>58</v>
      </c>
      <c r="B892" s="4" t="s">
        <v>44</v>
      </c>
      <c r="C892" s="4" t="s">
        <v>43</v>
      </c>
      <c r="D892" s="5">
        <v>41487</v>
      </c>
      <c r="E892" s="4">
        <v>8</v>
      </c>
      <c r="F892" s="4" t="s">
        <v>45</v>
      </c>
      <c r="G892" s="4" t="s">
        <v>51</v>
      </c>
      <c r="H892" s="4" t="s">
        <v>53</v>
      </c>
      <c r="I892" s="4" t="s">
        <v>38</v>
      </c>
      <c r="J892" s="7">
        <v>189875.20710716999</v>
      </c>
      <c r="K892" s="9"/>
    </row>
    <row r="893" spans="1:11" ht="14.25" customHeight="1" x14ac:dyDescent="0.3">
      <c r="A893" s="4" t="s">
        <v>58</v>
      </c>
      <c r="B893" s="4" t="s">
        <v>44</v>
      </c>
      <c r="C893" s="4" t="s">
        <v>43</v>
      </c>
      <c r="D893" s="5">
        <v>41518</v>
      </c>
      <c r="E893" s="4">
        <v>9</v>
      </c>
      <c r="F893" s="4" t="s">
        <v>45</v>
      </c>
      <c r="G893" s="4" t="s">
        <v>51</v>
      </c>
      <c r="H893" s="4" t="s">
        <v>53</v>
      </c>
      <c r="I893" s="4" t="s">
        <v>38</v>
      </c>
      <c r="J893" s="7">
        <v>252931.19233882497</v>
      </c>
      <c r="K893" s="9"/>
    </row>
    <row r="894" spans="1:11" ht="14.25" customHeight="1" x14ac:dyDescent="0.3">
      <c r="A894" s="4" t="s">
        <v>58</v>
      </c>
      <c r="B894" s="4" t="s">
        <v>44</v>
      </c>
      <c r="C894" s="4" t="s">
        <v>43</v>
      </c>
      <c r="D894" s="5">
        <v>41548</v>
      </c>
      <c r="E894" s="4">
        <v>10</v>
      </c>
      <c r="F894" s="4" t="s">
        <v>45</v>
      </c>
      <c r="G894" s="4" t="s">
        <v>51</v>
      </c>
      <c r="H894" s="4" t="s">
        <v>53</v>
      </c>
      <c r="I894" s="4" t="s">
        <v>38</v>
      </c>
      <c r="J894" s="7">
        <v>214527.58832758496</v>
      </c>
      <c r="K894" s="9"/>
    </row>
    <row r="895" spans="1:11" ht="14.25" customHeight="1" x14ac:dyDescent="0.3">
      <c r="A895" s="4" t="s">
        <v>58</v>
      </c>
      <c r="B895" s="4" t="s">
        <v>44</v>
      </c>
      <c r="C895" s="4" t="s">
        <v>43</v>
      </c>
      <c r="D895" s="5">
        <v>41579</v>
      </c>
      <c r="E895" s="4">
        <v>11</v>
      </c>
      <c r="F895" s="4" t="s">
        <v>45</v>
      </c>
      <c r="G895" s="4" t="s">
        <v>51</v>
      </c>
      <c r="H895" s="4" t="s">
        <v>53</v>
      </c>
      <c r="I895" s="4" t="s">
        <v>38</v>
      </c>
      <c r="J895" s="7">
        <v>192844.29660985127</v>
      </c>
      <c r="K895" s="9"/>
    </row>
    <row r="896" spans="1:11" ht="14.25" customHeight="1" x14ac:dyDescent="0.3">
      <c r="A896" s="4" t="s">
        <v>58</v>
      </c>
      <c r="B896" s="4" t="s">
        <v>44</v>
      </c>
      <c r="C896" s="4" t="s">
        <v>43</v>
      </c>
      <c r="D896" s="5">
        <v>41609</v>
      </c>
      <c r="E896" s="4">
        <v>12</v>
      </c>
      <c r="F896" s="4" t="s">
        <v>45</v>
      </c>
      <c r="G896" s="4" t="s">
        <v>51</v>
      </c>
      <c r="H896" s="4" t="s">
        <v>53</v>
      </c>
      <c r="I896" s="4" t="s">
        <v>38</v>
      </c>
      <c r="J896" s="7">
        <v>142400.85841800002</v>
      </c>
      <c r="K896" s="9"/>
    </row>
    <row r="897" spans="1:11" ht="14.25" customHeight="1" x14ac:dyDescent="0.3">
      <c r="A897" s="4" t="s">
        <v>58</v>
      </c>
      <c r="B897" s="4" t="s">
        <v>44</v>
      </c>
      <c r="C897" s="4" t="s">
        <v>43</v>
      </c>
      <c r="D897" s="5">
        <v>41640</v>
      </c>
      <c r="E897" s="4">
        <v>1</v>
      </c>
      <c r="F897" s="4" t="s">
        <v>45</v>
      </c>
      <c r="G897" s="4" t="s">
        <v>51</v>
      </c>
      <c r="H897" s="4" t="s">
        <v>53</v>
      </c>
      <c r="I897" s="4" t="s">
        <v>38</v>
      </c>
      <c r="J897" s="7">
        <v>142333.66162723501</v>
      </c>
      <c r="K897" s="9"/>
    </row>
    <row r="898" spans="1:11" ht="14.25" customHeight="1" x14ac:dyDescent="0.3">
      <c r="A898" s="4" t="s">
        <v>58</v>
      </c>
      <c r="B898" s="4" t="s">
        <v>44</v>
      </c>
      <c r="C898" s="4" t="s">
        <v>43</v>
      </c>
      <c r="D898" s="5">
        <v>41671</v>
      </c>
      <c r="E898" s="4">
        <v>2</v>
      </c>
      <c r="F898" s="4" t="s">
        <v>45</v>
      </c>
      <c r="G898" s="4" t="s">
        <v>51</v>
      </c>
      <c r="H898" s="4" t="s">
        <v>53</v>
      </c>
      <c r="I898" s="4" t="s">
        <v>38</v>
      </c>
      <c r="J898" s="7">
        <v>133057.43558932497</v>
      </c>
      <c r="K898" s="9"/>
    </row>
    <row r="899" spans="1:11" ht="14.25" customHeight="1" x14ac:dyDescent="0.3">
      <c r="A899" s="4" t="s">
        <v>58</v>
      </c>
      <c r="B899" s="4" t="s">
        <v>44</v>
      </c>
      <c r="C899" s="4" t="s">
        <v>43</v>
      </c>
      <c r="D899" s="5">
        <v>41699</v>
      </c>
      <c r="E899" s="4">
        <v>3</v>
      </c>
      <c r="F899" s="4" t="s">
        <v>45</v>
      </c>
      <c r="G899" s="4" t="s">
        <v>51</v>
      </c>
      <c r="H899" s="4" t="s">
        <v>53</v>
      </c>
      <c r="I899" s="4" t="s">
        <v>38</v>
      </c>
      <c r="J899" s="7">
        <v>182458.70267756627</v>
      </c>
      <c r="K899" s="9"/>
    </row>
    <row r="900" spans="1:11" ht="14.25" customHeight="1" x14ac:dyDescent="0.3">
      <c r="A900" s="4" t="s">
        <v>58</v>
      </c>
      <c r="B900" s="4" t="s">
        <v>44</v>
      </c>
      <c r="C900" s="4" t="s">
        <v>43</v>
      </c>
      <c r="D900" s="5">
        <v>41730</v>
      </c>
      <c r="E900" s="4">
        <v>4</v>
      </c>
      <c r="F900" s="4" t="s">
        <v>45</v>
      </c>
      <c r="G900" s="4" t="s">
        <v>51</v>
      </c>
      <c r="H900" s="4" t="s">
        <v>53</v>
      </c>
      <c r="I900" s="4" t="s">
        <v>38</v>
      </c>
      <c r="J900" s="7">
        <v>104660.20871123999</v>
      </c>
      <c r="K900" s="9"/>
    </row>
    <row r="901" spans="1:11" ht="14.25" customHeight="1" x14ac:dyDescent="0.3">
      <c r="A901" s="4" t="s">
        <v>58</v>
      </c>
      <c r="B901" s="4" t="s">
        <v>44</v>
      </c>
      <c r="C901" s="4" t="s">
        <v>43</v>
      </c>
      <c r="D901" s="5">
        <v>41760</v>
      </c>
      <c r="E901" s="4">
        <v>5</v>
      </c>
      <c r="F901" s="4" t="s">
        <v>45</v>
      </c>
      <c r="G901" s="4" t="s">
        <v>51</v>
      </c>
      <c r="H901" s="4" t="s">
        <v>53</v>
      </c>
      <c r="I901" s="4" t="s">
        <v>38</v>
      </c>
      <c r="J901" s="7">
        <v>126430.43769056996</v>
      </c>
      <c r="K901" s="9"/>
    </row>
    <row r="902" spans="1:11" ht="14.25" customHeight="1" x14ac:dyDescent="0.3">
      <c r="A902" s="4" t="s">
        <v>58</v>
      </c>
      <c r="B902" s="4" t="s">
        <v>44</v>
      </c>
      <c r="C902" s="4" t="s">
        <v>43</v>
      </c>
      <c r="D902" s="5">
        <v>41791</v>
      </c>
      <c r="E902" s="4">
        <v>6</v>
      </c>
      <c r="F902" s="4" t="s">
        <v>45</v>
      </c>
      <c r="G902" s="4" t="s">
        <v>51</v>
      </c>
      <c r="H902" s="4" t="s">
        <v>53</v>
      </c>
      <c r="I902" s="4" t="s">
        <v>38</v>
      </c>
      <c r="J902" s="7">
        <v>230359.10681218505</v>
      </c>
      <c r="K902" s="9"/>
    </row>
    <row r="903" spans="1:11" ht="14.25" customHeight="1" x14ac:dyDescent="0.3">
      <c r="A903" s="4" t="s">
        <v>58</v>
      </c>
      <c r="B903" s="4" t="s">
        <v>44</v>
      </c>
      <c r="C903" s="4" t="s">
        <v>43</v>
      </c>
      <c r="D903" s="5">
        <v>41456</v>
      </c>
      <c r="E903" s="4">
        <v>7</v>
      </c>
      <c r="F903" s="4" t="s">
        <v>45</v>
      </c>
      <c r="G903" s="4" t="s">
        <v>51</v>
      </c>
      <c r="H903" s="4" t="s">
        <v>54</v>
      </c>
      <c r="I903" s="4" t="s">
        <v>38</v>
      </c>
      <c r="J903" s="7">
        <v>660756.15261022374</v>
      </c>
      <c r="K903" s="9"/>
    </row>
    <row r="904" spans="1:11" ht="14.25" customHeight="1" x14ac:dyDescent="0.3">
      <c r="A904" s="4" t="s">
        <v>58</v>
      </c>
      <c r="B904" s="4" t="s">
        <v>44</v>
      </c>
      <c r="C904" s="4" t="s">
        <v>43</v>
      </c>
      <c r="D904" s="5">
        <v>41487</v>
      </c>
      <c r="E904" s="4">
        <v>8</v>
      </c>
      <c r="F904" s="4" t="s">
        <v>45</v>
      </c>
      <c r="G904" s="4" t="s">
        <v>51</v>
      </c>
      <c r="H904" s="4" t="s">
        <v>54</v>
      </c>
      <c r="I904" s="4" t="s">
        <v>38</v>
      </c>
      <c r="J904" s="7">
        <v>529683.55044249841</v>
      </c>
      <c r="K904" s="9"/>
    </row>
    <row r="905" spans="1:11" ht="14.25" customHeight="1" x14ac:dyDescent="0.3">
      <c r="A905" s="4" t="s">
        <v>58</v>
      </c>
      <c r="B905" s="4" t="s">
        <v>44</v>
      </c>
      <c r="C905" s="4" t="s">
        <v>43</v>
      </c>
      <c r="D905" s="5">
        <v>41518</v>
      </c>
      <c r="E905" s="4">
        <v>9</v>
      </c>
      <c r="F905" s="4" t="s">
        <v>45</v>
      </c>
      <c r="G905" s="4" t="s">
        <v>51</v>
      </c>
      <c r="H905" s="4" t="s">
        <v>54</v>
      </c>
      <c r="I905" s="4" t="s">
        <v>38</v>
      </c>
      <c r="J905" s="7">
        <v>672443.49046857841</v>
      </c>
      <c r="K905" s="9"/>
    </row>
    <row r="906" spans="1:11" ht="14.25" customHeight="1" x14ac:dyDescent="0.3">
      <c r="A906" s="4" t="s">
        <v>58</v>
      </c>
      <c r="B906" s="4" t="s">
        <v>44</v>
      </c>
      <c r="C906" s="4" t="s">
        <v>43</v>
      </c>
      <c r="D906" s="5">
        <v>41548</v>
      </c>
      <c r="E906" s="4">
        <v>10</v>
      </c>
      <c r="F906" s="4" t="s">
        <v>45</v>
      </c>
      <c r="G906" s="4" t="s">
        <v>51</v>
      </c>
      <c r="H906" s="4" t="s">
        <v>54</v>
      </c>
      <c r="I906" s="4" t="s">
        <v>38</v>
      </c>
      <c r="J906" s="7">
        <v>585948.31082732871</v>
      </c>
      <c r="K906" s="9"/>
    </row>
    <row r="907" spans="1:11" ht="14.25" customHeight="1" x14ac:dyDescent="0.3">
      <c r="A907" s="4" t="s">
        <v>58</v>
      </c>
      <c r="B907" s="4" t="s">
        <v>44</v>
      </c>
      <c r="C907" s="4" t="s">
        <v>43</v>
      </c>
      <c r="D907" s="5">
        <v>41579</v>
      </c>
      <c r="E907" s="4">
        <v>11</v>
      </c>
      <c r="F907" s="4" t="s">
        <v>45</v>
      </c>
      <c r="G907" s="4" t="s">
        <v>51</v>
      </c>
      <c r="H907" s="4" t="s">
        <v>54</v>
      </c>
      <c r="I907" s="4" t="s">
        <v>38</v>
      </c>
      <c r="J907" s="7">
        <v>504468.75421239575</v>
      </c>
      <c r="K907" s="9"/>
    </row>
    <row r="908" spans="1:11" ht="14.25" customHeight="1" x14ac:dyDescent="0.3">
      <c r="A908" s="4" t="s">
        <v>58</v>
      </c>
      <c r="B908" s="4" t="s">
        <v>44</v>
      </c>
      <c r="C908" s="4" t="s">
        <v>43</v>
      </c>
      <c r="D908" s="5">
        <v>41609</v>
      </c>
      <c r="E908" s="4">
        <v>12</v>
      </c>
      <c r="F908" s="4" t="s">
        <v>45</v>
      </c>
      <c r="G908" s="4" t="s">
        <v>51</v>
      </c>
      <c r="H908" s="4" t="s">
        <v>54</v>
      </c>
      <c r="I908" s="4" t="s">
        <v>38</v>
      </c>
      <c r="J908" s="7">
        <v>378359.08081662602</v>
      </c>
      <c r="K908" s="9"/>
    </row>
    <row r="909" spans="1:11" ht="14.25" customHeight="1" x14ac:dyDescent="0.3">
      <c r="A909" s="4" t="s">
        <v>58</v>
      </c>
      <c r="B909" s="4" t="s">
        <v>44</v>
      </c>
      <c r="C909" s="4" t="s">
        <v>43</v>
      </c>
      <c r="D909" s="5">
        <v>41640</v>
      </c>
      <c r="E909" s="4">
        <v>1</v>
      </c>
      <c r="F909" s="4" t="s">
        <v>45</v>
      </c>
      <c r="G909" s="4" t="s">
        <v>51</v>
      </c>
      <c r="H909" s="4" t="s">
        <v>54</v>
      </c>
      <c r="I909" s="4" t="s">
        <v>38</v>
      </c>
      <c r="J909" s="7">
        <v>395823.36873278162</v>
      </c>
      <c r="K909" s="9"/>
    </row>
    <row r="910" spans="1:11" ht="14.25" customHeight="1" x14ac:dyDescent="0.3">
      <c r="A910" s="4" t="s">
        <v>58</v>
      </c>
      <c r="B910" s="4" t="s">
        <v>44</v>
      </c>
      <c r="C910" s="4" t="s">
        <v>43</v>
      </c>
      <c r="D910" s="5">
        <v>41671</v>
      </c>
      <c r="E910" s="4">
        <v>2</v>
      </c>
      <c r="F910" s="4" t="s">
        <v>45</v>
      </c>
      <c r="G910" s="4" t="s">
        <v>51</v>
      </c>
      <c r="H910" s="4" t="s">
        <v>54</v>
      </c>
      <c r="I910" s="4" t="s">
        <v>38</v>
      </c>
      <c r="J910" s="7">
        <v>329884.52262346615</v>
      </c>
      <c r="K910" s="9"/>
    </row>
    <row r="911" spans="1:11" ht="14.25" customHeight="1" x14ac:dyDescent="0.3">
      <c r="A911" s="4" t="s">
        <v>58</v>
      </c>
      <c r="B911" s="4" t="s">
        <v>44</v>
      </c>
      <c r="C911" s="4" t="s">
        <v>43</v>
      </c>
      <c r="D911" s="5">
        <v>41699</v>
      </c>
      <c r="E911" s="4">
        <v>3</v>
      </c>
      <c r="F911" s="4" t="s">
        <v>45</v>
      </c>
      <c r="G911" s="4" t="s">
        <v>51</v>
      </c>
      <c r="H911" s="4" t="s">
        <v>54</v>
      </c>
      <c r="I911" s="4" t="s">
        <v>38</v>
      </c>
      <c r="J911" s="7">
        <v>446578.08277619159</v>
      </c>
      <c r="K911" s="9"/>
    </row>
    <row r="912" spans="1:11" ht="14.25" customHeight="1" x14ac:dyDescent="0.3">
      <c r="A912" s="4" t="s">
        <v>58</v>
      </c>
      <c r="B912" s="4" t="s">
        <v>44</v>
      </c>
      <c r="C912" s="4" t="s">
        <v>43</v>
      </c>
      <c r="D912" s="5">
        <v>41730</v>
      </c>
      <c r="E912" s="4">
        <v>4</v>
      </c>
      <c r="F912" s="4" t="s">
        <v>45</v>
      </c>
      <c r="G912" s="4" t="s">
        <v>51</v>
      </c>
      <c r="H912" s="4" t="s">
        <v>54</v>
      </c>
      <c r="I912" s="4" t="s">
        <v>38</v>
      </c>
      <c r="J912" s="7">
        <v>255084.77622429357</v>
      </c>
      <c r="K912" s="9"/>
    </row>
    <row r="913" spans="1:11" ht="14.25" customHeight="1" x14ac:dyDescent="0.3">
      <c r="A913" s="4" t="s">
        <v>58</v>
      </c>
      <c r="B913" s="4" t="s">
        <v>44</v>
      </c>
      <c r="C913" s="4" t="s">
        <v>43</v>
      </c>
      <c r="D913" s="5">
        <v>41760</v>
      </c>
      <c r="E913" s="4">
        <v>5</v>
      </c>
      <c r="F913" s="4" t="s">
        <v>45</v>
      </c>
      <c r="G913" s="4" t="s">
        <v>51</v>
      </c>
      <c r="H913" s="4" t="s">
        <v>54</v>
      </c>
      <c r="I913" s="4" t="s">
        <v>38</v>
      </c>
      <c r="J913" s="7">
        <v>307417.20946522552</v>
      </c>
      <c r="K913" s="9"/>
    </row>
    <row r="914" spans="1:11" ht="14.25" customHeight="1" x14ac:dyDescent="0.3">
      <c r="A914" s="4" t="s">
        <v>58</v>
      </c>
      <c r="B914" s="4" t="s">
        <v>44</v>
      </c>
      <c r="C914" s="4" t="s">
        <v>43</v>
      </c>
      <c r="D914" s="5">
        <v>41791</v>
      </c>
      <c r="E914" s="4">
        <v>6</v>
      </c>
      <c r="F914" s="4" t="s">
        <v>45</v>
      </c>
      <c r="G914" s="4" t="s">
        <v>51</v>
      </c>
      <c r="H914" s="4" t="s">
        <v>54</v>
      </c>
      <c r="I914" s="4" t="s">
        <v>38</v>
      </c>
      <c r="J914" s="7">
        <v>612277.97873185331</v>
      </c>
      <c r="K914" s="9"/>
    </row>
    <row r="915" spans="1:11" ht="14.25" customHeight="1" x14ac:dyDescent="0.3">
      <c r="A915" s="4" t="s">
        <v>58</v>
      </c>
      <c r="B915" s="4" t="s">
        <v>44</v>
      </c>
      <c r="C915" s="4" t="s">
        <v>43</v>
      </c>
      <c r="D915" s="5">
        <v>41456</v>
      </c>
      <c r="E915" s="4">
        <v>7</v>
      </c>
      <c r="F915" s="4" t="s">
        <v>45</v>
      </c>
      <c r="G915" s="4" t="s">
        <v>51</v>
      </c>
      <c r="H915" s="4" t="s">
        <v>55</v>
      </c>
      <c r="I915" s="4" t="s">
        <v>38</v>
      </c>
      <c r="J915" s="7">
        <v>204001.78430538269</v>
      </c>
      <c r="K915" s="9"/>
    </row>
    <row r="916" spans="1:11" ht="14.25" customHeight="1" x14ac:dyDescent="0.3">
      <c r="A916" s="4" t="s">
        <v>58</v>
      </c>
      <c r="B916" s="4" t="s">
        <v>44</v>
      </c>
      <c r="C916" s="4" t="s">
        <v>43</v>
      </c>
      <c r="D916" s="5">
        <v>41487</v>
      </c>
      <c r="E916" s="4">
        <v>8</v>
      </c>
      <c r="F916" s="4" t="s">
        <v>45</v>
      </c>
      <c r="G916" s="4" t="s">
        <v>51</v>
      </c>
      <c r="H916" s="4" t="s">
        <v>55</v>
      </c>
      <c r="I916" s="4" t="s">
        <v>38</v>
      </c>
      <c r="J916" s="7">
        <v>156736.8476459604</v>
      </c>
      <c r="K916" s="9"/>
    </row>
    <row r="917" spans="1:11" ht="14.25" customHeight="1" x14ac:dyDescent="0.3">
      <c r="A917" s="4" t="s">
        <v>58</v>
      </c>
      <c r="B917" s="4" t="s">
        <v>44</v>
      </c>
      <c r="C917" s="4" t="s">
        <v>43</v>
      </c>
      <c r="D917" s="5">
        <v>41518</v>
      </c>
      <c r="E917" s="4">
        <v>9</v>
      </c>
      <c r="F917" s="4" t="s">
        <v>45</v>
      </c>
      <c r="G917" s="4" t="s">
        <v>51</v>
      </c>
      <c r="H917" s="4" t="s">
        <v>55</v>
      </c>
      <c r="I917" s="4" t="s">
        <v>38</v>
      </c>
      <c r="J917" s="7">
        <v>244769.18801975637</v>
      </c>
      <c r="K917" s="9"/>
    </row>
    <row r="918" spans="1:11" ht="14.25" customHeight="1" x14ac:dyDescent="0.3">
      <c r="A918" s="4" t="s">
        <v>58</v>
      </c>
      <c r="B918" s="4" t="s">
        <v>44</v>
      </c>
      <c r="C918" s="4" t="s">
        <v>43</v>
      </c>
      <c r="D918" s="5">
        <v>41548</v>
      </c>
      <c r="E918" s="4">
        <v>10</v>
      </c>
      <c r="F918" s="4" t="s">
        <v>45</v>
      </c>
      <c r="G918" s="4" t="s">
        <v>51</v>
      </c>
      <c r="H918" s="4" t="s">
        <v>55</v>
      </c>
      <c r="I918" s="4" t="s">
        <v>38</v>
      </c>
      <c r="J918" s="7">
        <v>198504.61086128399</v>
      </c>
      <c r="K918" s="9"/>
    </row>
    <row r="919" spans="1:11" ht="14.25" customHeight="1" x14ac:dyDescent="0.3">
      <c r="A919" s="4" t="s">
        <v>58</v>
      </c>
      <c r="B919" s="4" t="s">
        <v>44</v>
      </c>
      <c r="C919" s="4" t="s">
        <v>43</v>
      </c>
      <c r="D919" s="5">
        <v>41579</v>
      </c>
      <c r="E919" s="4">
        <v>11</v>
      </c>
      <c r="F919" s="4" t="s">
        <v>45</v>
      </c>
      <c r="G919" s="4" t="s">
        <v>51</v>
      </c>
      <c r="H919" s="4" t="s">
        <v>55</v>
      </c>
      <c r="I919" s="4" t="s">
        <v>38</v>
      </c>
      <c r="J919" s="7">
        <v>174673.83751677407</v>
      </c>
      <c r="K919" s="9"/>
    </row>
    <row r="920" spans="1:11" ht="14.25" customHeight="1" x14ac:dyDescent="0.3">
      <c r="A920" s="4" t="s">
        <v>58</v>
      </c>
      <c r="B920" s="4" t="s">
        <v>44</v>
      </c>
      <c r="C920" s="4" t="s">
        <v>43</v>
      </c>
      <c r="D920" s="5">
        <v>41609</v>
      </c>
      <c r="E920" s="4">
        <v>12</v>
      </c>
      <c r="F920" s="4" t="s">
        <v>45</v>
      </c>
      <c r="G920" s="4" t="s">
        <v>51</v>
      </c>
      <c r="H920" s="4" t="s">
        <v>55</v>
      </c>
      <c r="I920" s="4" t="s">
        <v>38</v>
      </c>
      <c r="J920" s="7">
        <v>117398.02382544601</v>
      </c>
      <c r="K920" s="9"/>
    </row>
    <row r="921" spans="1:11" ht="14.25" customHeight="1" x14ac:dyDescent="0.3">
      <c r="A921" s="4" t="s">
        <v>58</v>
      </c>
      <c r="B921" s="4" t="s">
        <v>44</v>
      </c>
      <c r="C921" s="4" t="s">
        <v>43</v>
      </c>
      <c r="D921" s="5">
        <v>41640</v>
      </c>
      <c r="E921" s="4">
        <v>1</v>
      </c>
      <c r="F921" s="4" t="s">
        <v>45</v>
      </c>
      <c r="G921" s="4" t="s">
        <v>51</v>
      </c>
      <c r="H921" s="4" t="s">
        <v>55</v>
      </c>
      <c r="I921" s="4" t="s">
        <v>38</v>
      </c>
      <c r="J921" s="7">
        <v>122856.00426868859</v>
      </c>
      <c r="K921" s="9"/>
    </row>
    <row r="922" spans="1:11" ht="14.25" customHeight="1" x14ac:dyDescent="0.3">
      <c r="A922" s="4" t="s">
        <v>58</v>
      </c>
      <c r="B922" s="4" t="s">
        <v>44</v>
      </c>
      <c r="C922" s="4" t="s">
        <v>43</v>
      </c>
      <c r="D922" s="5">
        <v>41671</v>
      </c>
      <c r="E922" s="4">
        <v>2</v>
      </c>
      <c r="F922" s="4" t="s">
        <v>45</v>
      </c>
      <c r="G922" s="4" t="s">
        <v>51</v>
      </c>
      <c r="H922" s="4" t="s">
        <v>55</v>
      </c>
      <c r="I922" s="4" t="s">
        <v>38</v>
      </c>
      <c r="J922" s="7">
        <v>115969.228431147</v>
      </c>
      <c r="K922" s="9"/>
    </row>
    <row r="923" spans="1:11" ht="14.25" customHeight="1" x14ac:dyDescent="0.3">
      <c r="A923" s="4" t="s">
        <v>58</v>
      </c>
      <c r="B923" s="4" t="s">
        <v>44</v>
      </c>
      <c r="C923" s="4" t="s">
        <v>43</v>
      </c>
      <c r="D923" s="5">
        <v>41699</v>
      </c>
      <c r="E923" s="4">
        <v>3</v>
      </c>
      <c r="F923" s="4" t="s">
        <v>45</v>
      </c>
      <c r="G923" s="4" t="s">
        <v>51</v>
      </c>
      <c r="H923" s="4" t="s">
        <v>55</v>
      </c>
      <c r="I923" s="4" t="s">
        <v>38</v>
      </c>
      <c r="J923" s="7">
        <v>156435.99509763226</v>
      </c>
      <c r="K923" s="9"/>
    </row>
    <row r="924" spans="1:11" ht="14.25" customHeight="1" x14ac:dyDescent="0.3">
      <c r="A924" s="4" t="s">
        <v>58</v>
      </c>
      <c r="B924" s="4" t="s">
        <v>44</v>
      </c>
      <c r="C924" s="4" t="s">
        <v>43</v>
      </c>
      <c r="D924" s="5">
        <v>41730</v>
      </c>
      <c r="E924" s="4">
        <v>4</v>
      </c>
      <c r="F924" s="4" t="s">
        <v>45</v>
      </c>
      <c r="G924" s="4" t="s">
        <v>51</v>
      </c>
      <c r="H924" s="4" t="s">
        <v>55</v>
      </c>
      <c r="I924" s="4" t="s">
        <v>38</v>
      </c>
      <c r="J924" s="7">
        <v>85299.480614602799</v>
      </c>
      <c r="K924" s="9"/>
    </row>
    <row r="925" spans="1:11" ht="14.25" customHeight="1" x14ac:dyDescent="0.3">
      <c r="A925" s="4" t="s">
        <v>58</v>
      </c>
      <c r="B925" s="4" t="s">
        <v>44</v>
      </c>
      <c r="C925" s="4" t="s">
        <v>43</v>
      </c>
      <c r="D925" s="5">
        <v>41760</v>
      </c>
      <c r="E925" s="4">
        <v>5</v>
      </c>
      <c r="F925" s="4" t="s">
        <v>45</v>
      </c>
      <c r="G925" s="4" t="s">
        <v>51</v>
      </c>
      <c r="H925" s="4" t="s">
        <v>55</v>
      </c>
      <c r="I925" s="4" t="s">
        <v>38</v>
      </c>
      <c r="J925" s="7">
        <v>115184.65971776398</v>
      </c>
      <c r="K925" s="9"/>
    </row>
    <row r="926" spans="1:11" ht="14.25" customHeight="1" x14ac:dyDescent="0.3">
      <c r="A926" s="4" t="s">
        <v>58</v>
      </c>
      <c r="B926" s="4" t="s">
        <v>44</v>
      </c>
      <c r="C926" s="4" t="s">
        <v>43</v>
      </c>
      <c r="D926" s="5">
        <v>41791</v>
      </c>
      <c r="E926" s="4">
        <v>6</v>
      </c>
      <c r="F926" s="4" t="s">
        <v>45</v>
      </c>
      <c r="G926" s="4" t="s">
        <v>51</v>
      </c>
      <c r="H926" s="4" t="s">
        <v>55</v>
      </c>
      <c r="I926" s="4" t="s">
        <v>38</v>
      </c>
      <c r="J926" s="7">
        <v>191142.34907568261</v>
      </c>
      <c r="K926" s="9"/>
    </row>
    <row r="927" spans="1:11" ht="14.25" customHeight="1" x14ac:dyDescent="0.3">
      <c r="A927" s="4" t="s">
        <v>58</v>
      </c>
      <c r="B927" s="4" t="s">
        <v>44</v>
      </c>
      <c r="C927" s="4" t="s">
        <v>43</v>
      </c>
      <c r="D927" s="5">
        <v>41456</v>
      </c>
      <c r="E927" s="4">
        <v>7</v>
      </c>
      <c r="F927" s="4" t="s">
        <v>45</v>
      </c>
      <c r="G927" s="4" t="s">
        <v>56</v>
      </c>
      <c r="H927" s="4" t="s">
        <v>57</v>
      </c>
      <c r="I927" s="4" t="s">
        <v>38</v>
      </c>
      <c r="J927" s="7">
        <v>3067822.9919048399</v>
      </c>
      <c r="K927" s="9"/>
    </row>
    <row r="928" spans="1:11" ht="14.25" customHeight="1" x14ac:dyDescent="0.3">
      <c r="A928" s="4" t="s">
        <v>58</v>
      </c>
      <c r="B928" s="4" t="s">
        <v>44</v>
      </c>
      <c r="C928" s="4" t="s">
        <v>43</v>
      </c>
      <c r="D928" s="5">
        <v>41487</v>
      </c>
      <c r="E928" s="4">
        <v>8</v>
      </c>
      <c r="F928" s="4" t="s">
        <v>45</v>
      </c>
      <c r="G928" s="4" t="s">
        <v>56</v>
      </c>
      <c r="H928" s="4" t="s">
        <v>57</v>
      </c>
      <c r="I928" s="4" t="s">
        <v>38</v>
      </c>
      <c r="J928" s="7">
        <v>2455342.9186057192</v>
      </c>
      <c r="K928" s="9"/>
    </row>
    <row r="929" spans="1:11" ht="14.25" customHeight="1" x14ac:dyDescent="0.3">
      <c r="A929" s="4" t="s">
        <v>58</v>
      </c>
      <c r="B929" s="4" t="s">
        <v>44</v>
      </c>
      <c r="C929" s="4" t="s">
        <v>43</v>
      </c>
      <c r="D929" s="5">
        <v>41518</v>
      </c>
      <c r="E929" s="4">
        <v>9</v>
      </c>
      <c r="F929" s="4" t="s">
        <v>45</v>
      </c>
      <c r="G929" s="4" t="s">
        <v>56</v>
      </c>
      <c r="H929" s="4" t="s">
        <v>57</v>
      </c>
      <c r="I929" s="4" t="s">
        <v>38</v>
      </c>
      <c r="J929" s="7">
        <v>3390820.7358167996</v>
      </c>
      <c r="K929" s="9"/>
    </row>
    <row r="930" spans="1:11" ht="14.25" customHeight="1" x14ac:dyDescent="0.3">
      <c r="A930" s="4" t="s">
        <v>58</v>
      </c>
      <c r="B930" s="4" t="s">
        <v>44</v>
      </c>
      <c r="C930" s="4" t="s">
        <v>43</v>
      </c>
      <c r="D930" s="5">
        <v>41548</v>
      </c>
      <c r="E930" s="4">
        <v>10</v>
      </c>
      <c r="F930" s="4" t="s">
        <v>45</v>
      </c>
      <c r="G930" s="4" t="s">
        <v>56</v>
      </c>
      <c r="H930" s="4" t="s">
        <v>57</v>
      </c>
      <c r="I930" s="4" t="s">
        <v>38</v>
      </c>
      <c r="J930" s="7">
        <v>2725135.5537314997</v>
      </c>
      <c r="K930" s="9"/>
    </row>
    <row r="931" spans="1:11" ht="14.25" customHeight="1" x14ac:dyDescent="0.3">
      <c r="A931" s="4" t="s">
        <v>58</v>
      </c>
      <c r="B931" s="4" t="s">
        <v>44</v>
      </c>
      <c r="C931" s="4" t="s">
        <v>43</v>
      </c>
      <c r="D931" s="5">
        <v>41579</v>
      </c>
      <c r="E931" s="4">
        <v>11</v>
      </c>
      <c r="F931" s="4" t="s">
        <v>45</v>
      </c>
      <c r="G931" s="4" t="s">
        <v>56</v>
      </c>
      <c r="H931" s="4" t="s">
        <v>57</v>
      </c>
      <c r="I931" s="4" t="s">
        <v>38</v>
      </c>
      <c r="J931" s="7">
        <v>2517178.5408305251</v>
      </c>
      <c r="K931" s="9"/>
    </row>
    <row r="932" spans="1:11" ht="14.25" customHeight="1" x14ac:dyDescent="0.3">
      <c r="A932" s="4" t="s">
        <v>58</v>
      </c>
      <c r="B932" s="4" t="s">
        <v>44</v>
      </c>
      <c r="C932" s="4" t="s">
        <v>43</v>
      </c>
      <c r="D932" s="5">
        <v>41609</v>
      </c>
      <c r="E932" s="4">
        <v>12</v>
      </c>
      <c r="F932" s="4" t="s">
        <v>45</v>
      </c>
      <c r="G932" s="4" t="s">
        <v>56</v>
      </c>
      <c r="H932" s="4" t="s">
        <v>57</v>
      </c>
      <c r="I932" s="4" t="s">
        <v>38</v>
      </c>
      <c r="J932" s="7">
        <v>1767206.136907575</v>
      </c>
      <c r="K932" s="9"/>
    </row>
    <row r="933" spans="1:11" ht="14.25" customHeight="1" x14ac:dyDescent="0.3">
      <c r="A933" s="4" t="s">
        <v>58</v>
      </c>
      <c r="B933" s="4" t="s">
        <v>44</v>
      </c>
      <c r="C933" s="4" t="s">
        <v>43</v>
      </c>
      <c r="D933" s="5">
        <v>41640</v>
      </c>
      <c r="E933" s="4">
        <v>1</v>
      </c>
      <c r="F933" s="4" t="s">
        <v>45</v>
      </c>
      <c r="G933" s="4" t="s">
        <v>56</v>
      </c>
      <c r="H933" s="4" t="s">
        <v>57</v>
      </c>
      <c r="I933" s="4" t="s">
        <v>38</v>
      </c>
      <c r="J933" s="7">
        <v>1961436.6334718997</v>
      </c>
      <c r="K933" s="9"/>
    </row>
    <row r="934" spans="1:11" ht="14.25" customHeight="1" x14ac:dyDescent="0.3">
      <c r="A934" s="4" t="s">
        <v>58</v>
      </c>
      <c r="B934" s="4" t="s">
        <v>44</v>
      </c>
      <c r="C934" s="4" t="s">
        <v>43</v>
      </c>
      <c r="D934" s="5">
        <v>41671</v>
      </c>
      <c r="E934" s="4">
        <v>2</v>
      </c>
      <c r="F934" s="4" t="s">
        <v>45</v>
      </c>
      <c r="G934" s="4" t="s">
        <v>56</v>
      </c>
      <c r="H934" s="4" t="s">
        <v>57</v>
      </c>
      <c r="I934" s="4" t="s">
        <v>38</v>
      </c>
      <c r="J934" s="7">
        <v>1593530.5935860998</v>
      </c>
      <c r="K934" s="9"/>
    </row>
    <row r="935" spans="1:11" ht="14.25" customHeight="1" x14ac:dyDescent="0.3">
      <c r="A935" s="4" t="s">
        <v>58</v>
      </c>
      <c r="B935" s="4" t="s">
        <v>44</v>
      </c>
      <c r="C935" s="4" t="s">
        <v>43</v>
      </c>
      <c r="D935" s="5">
        <v>41699</v>
      </c>
      <c r="E935" s="4">
        <v>3</v>
      </c>
      <c r="F935" s="4" t="s">
        <v>45</v>
      </c>
      <c r="G935" s="4" t="s">
        <v>56</v>
      </c>
      <c r="H935" s="4" t="s">
        <v>57</v>
      </c>
      <c r="I935" s="4" t="s">
        <v>38</v>
      </c>
      <c r="J935" s="7">
        <v>2258113.7891461495</v>
      </c>
      <c r="K935" s="9"/>
    </row>
    <row r="936" spans="1:11" ht="14.25" customHeight="1" x14ac:dyDescent="0.3">
      <c r="A936" s="4" t="s">
        <v>58</v>
      </c>
      <c r="B936" s="4" t="s">
        <v>44</v>
      </c>
      <c r="C936" s="4" t="s">
        <v>43</v>
      </c>
      <c r="D936" s="5">
        <v>41730</v>
      </c>
      <c r="E936" s="4">
        <v>4</v>
      </c>
      <c r="F936" s="4" t="s">
        <v>45</v>
      </c>
      <c r="G936" s="4" t="s">
        <v>56</v>
      </c>
      <c r="H936" s="4" t="s">
        <v>57</v>
      </c>
      <c r="I936" s="4" t="s">
        <v>38</v>
      </c>
      <c r="J936" s="7">
        <v>1190031.30652068</v>
      </c>
      <c r="K936" s="9"/>
    </row>
    <row r="937" spans="1:11" ht="14.25" customHeight="1" x14ac:dyDescent="0.3">
      <c r="A937" s="4" t="s">
        <v>58</v>
      </c>
      <c r="B937" s="4" t="s">
        <v>44</v>
      </c>
      <c r="C937" s="4" t="s">
        <v>43</v>
      </c>
      <c r="D937" s="5">
        <v>41760</v>
      </c>
      <c r="E937" s="4">
        <v>5</v>
      </c>
      <c r="F937" s="4" t="s">
        <v>45</v>
      </c>
      <c r="G937" s="4" t="s">
        <v>56</v>
      </c>
      <c r="H937" s="4" t="s">
        <v>57</v>
      </c>
      <c r="I937" s="4" t="s">
        <v>38</v>
      </c>
      <c r="J937" s="7">
        <v>1572119.1696365993</v>
      </c>
      <c r="K937" s="9"/>
    </row>
    <row r="938" spans="1:11" ht="14.25" customHeight="1" x14ac:dyDescent="0.3">
      <c r="A938" s="4" t="s">
        <v>58</v>
      </c>
      <c r="B938" s="4" t="s">
        <v>44</v>
      </c>
      <c r="C938" s="4" t="s">
        <v>43</v>
      </c>
      <c r="D938" s="5">
        <v>41791</v>
      </c>
      <c r="E938" s="4">
        <v>6</v>
      </c>
      <c r="F938" s="4" t="s">
        <v>45</v>
      </c>
      <c r="G938" s="4" t="s">
        <v>56</v>
      </c>
      <c r="H938" s="4" t="s">
        <v>57</v>
      </c>
      <c r="I938" s="4" t="s">
        <v>38</v>
      </c>
      <c r="J938" s="7">
        <v>2829210.9406183348</v>
      </c>
      <c r="K938" s="9"/>
    </row>
    <row r="939" spans="1:11" ht="14.25" customHeight="1" x14ac:dyDescent="0.3">
      <c r="A939" s="4" t="s">
        <v>59</v>
      </c>
      <c r="B939" s="4" t="s">
        <v>60</v>
      </c>
      <c r="C939" s="4" t="s">
        <v>34</v>
      </c>
      <c r="D939" s="5">
        <v>41456</v>
      </c>
      <c r="E939" s="4">
        <v>6</v>
      </c>
      <c r="F939" s="4" t="s">
        <v>60</v>
      </c>
      <c r="G939" s="4" t="s">
        <v>60</v>
      </c>
      <c r="H939" s="4" t="s">
        <v>60</v>
      </c>
      <c r="I939" s="4" t="s">
        <v>61</v>
      </c>
      <c r="J939" s="10">
        <v>181.933291</v>
      </c>
    </row>
    <row r="940" spans="1:11" ht="14.25" customHeight="1" x14ac:dyDescent="0.3">
      <c r="A940" s="4" t="s">
        <v>59</v>
      </c>
      <c r="B940" s="4" t="s">
        <v>60</v>
      </c>
      <c r="C940" s="4" t="s">
        <v>34</v>
      </c>
      <c r="D940" s="5">
        <v>41487</v>
      </c>
      <c r="E940" s="4">
        <v>6</v>
      </c>
      <c r="F940" s="4" t="s">
        <v>60</v>
      </c>
      <c r="G940" s="4" t="s">
        <v>60</v>
      </c>
      <c r="H940" s="4" t="s">
        <v>60</v>
      </c>
      <c r="I940" s="4" t="s">
        <v>61</v>
      </c>
      <c r="J940" s="11">
        <v>187.44394299999999</v>
      </c>
    </row>
    <row r="941" spans="1:11" ht="14.25" customHeight="1" x14ac:dyDescent="0.3">
      <c r="A941" s="4" t="s">
        <v>59</v>
      </c>
      <c r="B941" s="4" t="s">
        <v>60</v>
      </c>
      <c r="C941" s="4" t="s">
        <v>34</v>
      </c>
      <c r="D941" s="5">
        <v>41518</v>
      </c>
      <c r="E941" s="4">
        <v>6</v>
      </c>
      <c r="F941" s="4" t="s">
        <v>60</v>
      </c>
      <c r="G941" s="4" t="s">
        <v>60</v>
      </c>
      <c r="H941" s="4" t="s">
        <v>60</v>
      </c>
      <c r="I941" s="4" t="s">
        <v>61</v>
      </c>
      <c r="J941" s="11">
        <v>184.77365699999999</v>
      </c>
    </row>
    <row r="942" spans="1:11" ht="14.25" customHeight="1" x14ac:dyDescent="0.3">
      <c r="A942" s="4" t="s">
        <v>59</v>
      </c>
      <c r="B942" s="4" t="s">
        <v>60</v>
      </c>
      <c r="C942" s="4" t="s">
        <v>34</v>
      </c>
      <c r="D942" s="5">
        <v>41548</v>
      </c>
      <c r="E942" s="4">
        <v>6</v>
      </c>
      <c r="F942" s="4" t="s">
        <v>60</v>
      </c>
      <c r="G942" s="4" t="s">
        <v>60</v>
      </c>
      <c r="H942" s="4" t="s">
        <v>60</v>
      </c>
      <c r="I942" s="4" t="s">
        <v>61</v>
      </c>
      <c r="J942" s="11">
        <v>191.54109299999999</v>
      </c>
    </row>
    <row r="943" spans="1:11" ht="14.25" customHeight="1" x14ac:dyDescent="0.3">
      <c r="A943" s="4" t="s">
        <v>59</v>
      </c>
      <c r="B943" s="4" t="s">
        <v>60</v>
      </c>
      <c r="C943" s="4" t="s">
        <v>34</v>
      </c>
      <c r="D943" s="5">
        <v>41579</v>
      </c>
      <c r="E943" s="4">
        <v>6</v>
      </c>
      <c r="F943" s="4" t="s">
        <v>60</v>
      </c>
      <c r="G943" s="4" t="s">
        <v>60</v>
      </c>
      <c r="H943" s="4" t="s">
        <v>60</v>
      </c>
      <c r="I943" s="4" t="s">
        <v>61</v>
      </c>
      <c r="J943" s="11">
        <v>98.096062000000003</v>
      </c>
    </row>
    <row r="944" spans="1:11" ht="14.25" customHeight="1" x14ac:dyDescent="0.3">
      <c r="A944" s="4" t="s">
        <v>59</v>
      </c>
      <c r="B944" s="4" t="s">
        <v>60</v>
      </c>
      <c r="C944" s="4" t="s">
        <v>34</v>
      </c>
      <c r="D944" s="5">
        <v>41609</v>
      </c>
      <c r="E944" s="4">
        <v>6</v>
      </c>
      <c r="F944" s="4" t="s">
        <v>60</v>
      </c>
      <c r="G944" s="4" t="s">
        <v>60</v>
      </c>
      <c r="H944" s="4" t="s">
        <v>60</v>
      </c>
      <c r="I944" s="4" t="s">
        <v>61</v>
      </c>
      <c r="J944" s="11">
        <v>185.30685299999999</v>
      </c>
    </row>
    <row r="945" spans="1:10" ht="14.25" customHeight="1" x14ac:dyDescent="0.3">
      <c r="A945" s="4" t="s">
        <v>59</v>
      </c>
      <c r="B945" s="4" t="s">
        <v>60</v>
      </c>
      <c r="C945" s="4" t="s">
        <v>34</v>
      </c>
      <c r="D945" s="5">
        <v>41640</v>
      </c>
      <c r="E945" s="4">
        <v>6</v>
      </c>
      <c r="F945" s="4" t="s">
        <v>60</v>
      </c>
      <c r="G945" s="4" t="s">
        <v>60</v>
      </c>
      <c r="H945" s="4" t="s">
        <v>60</v>
      </c>
      <c r="I945" s="4" t="s">
        <v>61</v>
      </c>
      <c r="J945" s="11">
        <v>186.90143900000001</v>
      </c>
    </row>
    <row r="946" spans="1:10" ht="14.25" customHeight="1" x14ac:dyDescent="0.3">
      <c r="A946" s="4" t="s">
        <v>59</v>
      </c>
      <c r="B946" s="4" t="s">
        <v>60</v>
      </c>
      <c r="C946" s="4" t="s">
        <v>34</v>
      </c>
      <c r="D946" s="5">
        <v>41671</v>
      </c>
      <c r="E946" s="4">
        <v>6</v>
      </c>
      <c r="F946" s="4" t="s">
        <v>60</v>
      </c>
      <c r="G946" s="4" t="s">
        <v>60</v>
      </c>
      <c r="H946" s="4" t="s">
        <v>60</v>
      </c>
      <c r="I946" s="4" t="s">
        <v>61</v>
      </c>
      <c r="J946" s="11">
        <v>158.58676500000001</v>
      </c>
    </row>
    <row r="947" spans="1:10" ht="14.25" customHeight="1" x14ac:dyDescent="0.3">
      <c r="A947" s="4" t="s">
        <v>59</v>
      </c>
      <c r="B947" s="4" t="s">
        <v>60</v>
      </c>
      <c r="C947" s="4" t="s">
        <v>34</v>
      </c>
      <c r="D947" s="5">
        <v>41699</v>
      </c>
      <c r="E947" s="4">
        <v>6</v>
      </c>
      <c r="F947" s="4" t="s">
        <v>60</v>
      </c>
      <c r="G947" s="4" t="s">
        <v>60</v>
      </c>
      <c r="H947" s="4" t="s">
        <v>60</v>
      </c>
      <c r="I947" s="4" t="s">
        <v>61</v>
      </c>
      <c r="J947" s="11">
        <v>191.40367599999999</v>
      </c>
    </row>
    <row r="948" spans="1:10" ht="14.25" customHeight="1" x14ac:dyDescent="0.3">
      <c r="A948" s="4" t="s">
        <v>59</v>
      </c>
      <c r="B948" s="4" t="s">
        <v>60</v>
      </c>
      <c r="C948" s="4" t="s">
        <v>34</v>
      </c>
      <c r="D948" s="5">
        <v>41730</v>
      </c>
      <c r="E948" s="4">
        <v>6</v>
      </c>
      <c r="F948" s="4" t="s">
        <v>60</v>
      </c>
      <c r="G948" s="4" t="s">
        <v>60</v>
      </c>
      <c r="H948" s="4" t="s">
        <v>60</v>
      </c>
      <c r="I948" s="4" t="s">
        <v>61</v>
      </c>
      <c r="J948" s="11">
        <v>171.057864</v>
      </c>
    </row>
    <row r="949" spans="1:10" ht="14.25" customHeight="1" x14ac:dyDescent="0.3">
      <c r="A949" s="4" t="s">
        <v>59</v>
      </c>
      <c r="B949" s="4" t="s">
        <v>60</v>
      </c>
      <c r="C949" s="4" t="s">
        <v>34</v>
      </c>
      <c r="D949" s="5">
        <v>41760</v>
      </c>
      <c r="E949" s="4">
        <v>6</v>
      </c>
      <c r="F949" s="4" t="s">
        <v>60</v>
      </c>
      <c r="G949" s="4" t="s">
        <v>60</v>
      </c>
      <c r="H949" s="4" t="s">
        <v>60</v>
      </c>
      <c r="I949" s="4" t="s">
        <v>61</v>
      </c>
      <c r="J949" s="11">
        <v>169.28699900000001</v>
      </c>
    </row>
    <row r="950" spans="1:10" ht="14.25" customHeight="1" x14ac:dyDescent="0.3">
      <c r="A950" s="4" t="s">
        <v>59</v>
      </c>
      <c r="B950" s="4" t="s">
        <v>60</v>
      </c>
      <c r="C950" s="4" t="s">
        <v>34</v>
      </c>
      <c r="D950" s="5">
        <v>41791</v>
      </c>
      <c r="E950" s="4">
        <v>6</v>
      </c>
      <c r="F950" s="4" t="s">
        <v>60</v>
      </c>
      <c r="G950" s="4" t="s">
        <v>60</v>
      </c>
      <c r="H950" s="4" t="s">
        <v>60</v>
      </c>
      <c r="I950" s="4" t="s">
        <v>61</v>
      </c>
      <c r="J950" s="11">
        <v>142.50871699999999</v>
      </c>
    </row>
    <row r="951" spans="1:10" ht="14.25" customHeight="1" x14ac:dyDescent="0.3">
      <c r="A951" s="4" t="s">
        <v>59</v>
      </c>
      <c r="B951" s="4" t="s">
        <v>60</v>
      </c>
      <c r="C951" s="4" t="s">
        <v>42</v>
      </c>
      <c r="D951" s="5">
        <v>41456</v>
      </c>
      <c r="E951" s="4">
        <v>6</v>
      </c>
      <c r="F951" s="4" t="s">
        <v>60</v>
      </c>
      <c r="G951" s="4" t="s">
        <v>60</v>
      </c>
      <c r="H951" s="4" t="s">
        <v>60</v>
      </c>
      <c r="I951" s="4" t="s">
        <v>61</v>
      </c>
      <c r="J951" s="10">
        <v>214.968999</v>
      </c>
    </row>
    <row r="952" spans="1:10" ht="14.25" customHeight="1" x14ac:dyDescent="0.3">
      <c r="A952" s="4" t="s">
        <v>59</v>
      </c>
      <c r="B952" s="4" t="s">
        <v>60</v>
      </c>
      <c r="C952" s="4" t="s">
        <v>42</v>
      </c>
      <c r="D952" s="5">
        <v>41487</v>
      </c>
      <c r="E952" s="4">
        <v>6</v>
      </c>
      <c r="F952" s="4" t="s">
        <v>60</v>
      </c>
      <c r="G952" s="4" t="s">
        <v>60</v>
      </c>
      <c r="H952" s="4" t="s">
        <v>60</v>
      </c>
      <c r="I952" s="4" t="s">
        <v>61</v>
      </c>
      <c r="J952" s="10">
        <v>228.199051</v>
      </c>
    </row>
    <row r="953" spans="1:10" ht="14.25" customHeight="1" x14ac:dyDescent="0.3">
      <c r="A953" s="4" t="s">
        <v>59</v>
      </c>
      <c r="B953" s="4" t="s">
        <v>60</v>
      </c>
      <c r="C953" s="4" t="s">
        <v>42</v>
      </c>
      <c r="D953" s="5">
        <v>41518</v>
      </c>
      <c r="E953" s="4">
        <v>6</v>
      </c>
      <c r="F953" s="4" t="s">
        <v>60</v>
      </c>
      <c r="G953" s="4" t="s">
        <v>60</v>
      </c>
      <c r="H953" s="4" t="s">
        <v>60</v>
      </c>
      <c r="I953" s="4" t="s">
        <v>61</v>
      </c>
      <c r="J953" s="10">
        <v>216.53646700000002</v>
      </c>
    </row>
    <row r="954" spans="1:10" ht="14.25" customHeight="1" x14ac:dyDescent="0.3">
      <c r="A954" s="4" t="s">
        <v>59</v>
      </c>
      <c r="B954" s="4" t="s">
        <v>60</v>
      </c>
      <c r="C954" s="4" t="s">
        <v>42</v>
      </c>
      <c r="D954" s="5">
        <v>41548</v>
      </c>
      <c r="E954" s="4">
        <v>6</v>
      </c>
      <c r="F954" s="4" t="s">
        <v>60</v>
      </c>
      <c r="G954" s="4" t="s">
        <v>60</v>
      </c>
      <c r="H954" s="4" t="s">
        <v>60</v>
      </c>
      <c r="I954" s="4" t="s">
        <v>61</v>
      </c>
      <c r="J954" s="10">
        <v>236.760276</v>
      </c>
    </row>
    <row r="955" spans="1:10" ht="14.25" customHeight="1" x14ac:dyDescent="0.3">
      <c r="A955" s="4" t="s">
        <v>59</v>
      </c>
      <c r="B955" s="4" t="s">
        <v>60</v>
      </c>
      <c r="C955" s="4" t="s">
        <v>42</v>
      </c>
      <c r="D955" s="5">
        <v>41579</v>
      </c>
      <c r="E955" s="4">
        <v>6</v>
      </c>
      <c r="F955" s="4" t="s">
        <v>60</v>
      </c>
      <c r="G955" s="4" t="s">
        <v>60</v>
      </c>
      <c r="H955" s="4" t="s">
        <v>60</v>
      </c>
      <c r="I955" s="4" t="s">
        <v>61</v>
      </c>
      <c r="J955" s="10">
        <v>232.052864</v>
      </c>
    </row>
    <row r="956" spans="1:10" ht="14.25" customHeight="1" x14ac:dyDescent="0.3">
      <c r="A956" s="4" t="s">
        <v>59</v>
      </c>
      <c r="B956" s="4" t="s">
        <v>60</v>
      </c>
      <c r="C956" s="4" t="s">
        <v>42</v>
      </c>
      <c r="D956" s="5">
        <v>41609</v>
      </c>
      <c r="E956" s="4">
        <v>6</v>
      </c>
      <c r="F956" s="4" t="s">
        <v>60</v>
      </c>
      <c r="G956" s="4" t="s">
        <v>60</v>
      </c>
      <c r="H956" s="4" t="s">
        <v>60</v>
      </c>
      <c r="I956" s="4" t="s">
        <v>61</v>
      </c>
      <c r="J956" s="10">
        <v>240.21016</v>
      </c>
    </row>
    <row r="957" spans="1:10" ht="14.25" customHeight="1" x14ac:dyDescent="0.3">
      <c r="A957" s="4" t="s">
        <v>59</v>
      </c>
      <c r="B957" s="4" t="s">
        <v>60</v>
      </c>
      <c r="C957" s="4" t="s">
        <v>42</v>
      </c>
      <c r="D957" s="5">
        <v>41640</v>
      </c>
      <c r="E957" s="4">
        <v>6</v>
      </c>
      <c r="F957" s="4" t="s">
        <v>60</v>
      </c>
      <c r="G957" s="4" t="s">
        <v>60</v>
      </c>
      <c r="H957" s="4" t="s">
        <v>60</v>
      </c>
      <c r="I957" s="4" t="s">
        <v>61</v>
      </c>
      <c r="J957" s="10">
        <v>288.160549</v>
      </c>
    </row>
    <row r="958" spans="1:10" ht="14.25" customHeight="1" x14ac:dyDescent="0.3">
      <c r="A958" s="4" t="s">
        <v>59</v>
      </c>
      <c r="B958" s="4" t="s">
        <v>60</v>
      </c>
      <c r="C958" s="4" t="s">
        <v>42</v>
      </c>
      <c r="D958" s="5">
        <v>41671</v>
      </c>
      <c r="E958" s="4">
        <v>6</v>
      </c>
      <c r="F958" s="4" t="s">
        <v>60</v>
      </c>
      <c r="G958" s="4" t="s">
        <v>60</v>
      </c>
      <c r="H958" s="4" t="s">
        <v>60</v>
      </c>
      <c r="I958" s="4" t="s">
        <v>61</v>
      </c>
      <c r="J958" s="10">
        <v>306.884524</v>
      </c>
    </row>
    <row r="959" spans="1:10" ht="14.25" customHeight="1" x14ac:dyDescent="0.3">
      <c r="A959" s="4" t="s">
        <v>59</v>
      </c>
      <c r="B959" s="4" t="s">
        <v>60</v>
      </c>
      <c r="C959" s="4" t="s">
        <v>42</v>
      </c>
      <c r="D959" s="5">
        <v>41699</v>
      </c>
      <c r="E959" s="4">
        <v>6</v>
      </c>
      <c r="F959" s="4" t="s">
        <v>60</v>
      </c>
      <c r="G959" s="4" t="s">
        <v>60</v>
      </c>
      <c r="H959" s="4" t="s">
        <v>60</v>
      </c>
      <c r="I959" s="4" t="s">
        <v>61</v>
      </c>
      <c r="J959" s="10">
        <v>367.65100600000005</v>
      </c>
    </row>
    <row r="960" spans="1:10" ht="14.25" customHeight="1" x14ac:dyDescent="0.3">
      <c r="A960" s="4" t="s">
        <v>59</v>
      </c>
      <c r="B960" s="4" t="s">
        <v>60</v>
      </c>
      <c r="C960" s="4" t="s">
        <v>42</v>
      </c>
      <c r="D960" s="5">
        <v>41730</v>
      </c>
      <c r="E960" s="4">
        <v>6</v>
      </c>
      <c r="F960" s="4" t="s">
        <v>60</v>
      </c>
      <c r="G960" s="4" t="s">
        <v>60</v>
      </c>
      <c r="H960" s="4" t="s">
        <v>60</v>
      </c>
      <c r="I960" s="4" t="s">
        <v>61</v>
      </c>
      <c r="J960" s="10">
        <v>351.99016599999999</v>
      </c>
    </row>
    <row r="961" spans="1:10" ht="14.25" customHeight="1" x14ac:dyDescent="0.3">
      <c r="A961" s="4" t="s">
        <v>59</v>
      </c>
      <c r="B961" s="4" t="s">
        <v>60</v>
      </c>
      <c r="C961" s="4" t="s">
        <v>42</v>
      </c>
      <c r="D961" s="5">
        <v>41760</v>
      </c>
      <c r="E961" s="4">
        <v>6</v>
      </c>
      <c r="F961" s="4" t="s">
        <v>60</v>
      </c>
      <c r="G961" s="4" t="s">
        <v>60</v>
      </c>
      <c r="H961" s="4" t="s">
        <v>60</v>
      </c>
      <c r="I961" s="4" t="s">
        <v>61</v>
      </c>
      <c r="J961" s="10">
        <v>362.822</v>
      </c>
    </row>
    <row r="962" spans="1:10" ht="14.25" customHeight="1" x14ac:dyDescent="0.3">
      <c r="A962" s="4" t="s">
        <v>59</v>
      </c>
      <c r="B962" s="4" t="s">
        <v>60</v>
      </c>
      <c r="C962" s="4" t="s">
        <v>42</v>
      </c>
      <c r="D962" s="5">
        <v>41791</v>
      </c>
      <c r="E962" s="4">
        <v>6</v>
      </c>
      <c r="F962" s="4" t="s">
        <v>60</v>
      </c>
      <c r="G962" s="4" t="s">
        <v>60</v>
      </c>
      <c r="H962" s="4" t="s">
        <v>60</v>
      </c>
      <c r="I962" s="4" t="s">
        <v>61</v>
      </c>
      <c r="J962" s="10">
        <v>260.31229999999999</v>
      </c>
    </row>
    <row r="963" spans="1:10" ht="14.25" customHeight="1" x14ac:dyDescent="0.3">
      <c r="A963" s="4" t="s">
        <v>59</v>
      </c>
      <c r="B963" s="4" t="s">
        <v>60</v>
      </c>
      <c r="C963" s="4" t="s">
        <v>43</v>
      </c>
      <c r="D963" s="5">
        <v>41456</v>
      </c>
      <c r="E963" s="4">
        <v>6</v>
      </c>
      <c r="F963" s="4" t="s">
        <v>60</v>
      </c>
      <c r="G963" s="4" t="s">
        <v>60</v>
      </c>
      <c r="H963" s="4" t="s">
        <v>60</v>
      </c>
      <c r="I963" s="4" t="s">
        <v>61</v>
      </c>
      <c r="J963" s="12">
        <v>250.24199099999998</v>
      </c>
    </row>
    <row r="964" spans="1:10" ht="14.25" customHeight="1" x14ac:dyDescent="0.3">
      <c r="A964" s="4" t="s">
        <v>59</v>
      </c>
      <c r="B964" s="4" t="s">
        <v>60</v>
      </c>
      <c r="C964" s="4" t="s">
        <v>43</v>
      </c>
      <c r="D964" s="5">
        <v>41487</v>
      </c>
      <c r="E964" s="4">
        <v>6</v>
      </c>
      <c r="F964" s="4" t="s">
        <v>60</v>
      </c>
      <c r="G964" s="4" t="s">
        <v>60</v>
      </c>
      <c r="H964" s="4" t="s">
        <v>60</v>
      </c>
      <c r="I964" s="4" t="s">
        <v>61</v>
      </c>
      <c r="J964" s="13">
        <v>206.740703</v>
      </c>
    </row>
    <row r="965" spans="1:10" ht="14.25" customHeight="1" x14ac:dyDescent="0.3">
      <c r="A965" s="4" t="s">
        <v>59</v>
      </c>
      <c r="B965" s="4" t="s">
        <v>60</v>
      </c>
      <c r="C965" s="4" t="s">
        <v>43</v>
      </c>
      <c r="D965" s="5">
        <v>41518</v>
      </c>
      <c r="E965" s="4">
        <v>6</v>
      </c>
      <c r="F965" s="4" t="s">
        <v>60</v>
      </c>
      <c r="G965" s="4" t="s">
        <v>60</v>
      </c>
      <c r="H965" s="4" t="s">
        <v>60</v>
      </c>
      <c r="I965" s="4" t="s">
        <v>61</v>
      </c>
      <c r="J965" s="13">
        <v>201.23546099999996</v>
      </c>
    </row>
    <row r="966" spans="1:10" ht="14.25" customHeight="1" x14ac:dyDescent="0.3">
      <c r="A966" s="4" t="s">
        <v>59</v>
      </c>
      <c r="B966" s="4" t="s">
        <v>60</v>
      </c>
      <c r="C966" s="4" t="s">
        <v>43</v>
      </c>
      <c r="D966" s="5">
        <v>41548</v>
      </c>
      <c r="E966" s="4">
        <v>6</v>
      </c>
      <c r="F966" s="4" t="s">
        <v>60</v>
      </c>
      <c r="G966" s="4" t="s">
        <v>60</v>
      </c>
      <c r="H966" s="4" t="s">
        <v>60</v>
      </c>
      <c r="I966" s="4" t="s">
        <v>61</v>
      </c>
      <c r="J966" s="13">
        <v>174.36956599999999</v>
      </c>
    </row>
    <row r="967" spans="1:10" ht="14.25" customHeight="1" x14ac:dyDescent="0.3">
      <c r="A967" s="4" t="s">
        <v>59</v>
      </c>
      <c r="B967" s="4" t="s">
        <v>60</v>
      </c>
      <c r="C967" s="4" t="s">
        <v>43</v>
      </c>
      <c r="D967" s="5">
        <v>41579</v>
      </c>
      <c r="E967" s="4">
        <v>6</v>
      </c>
      <c r="F967" s="4" t="s">
        <v>60</v>
      </c>
      <c r="G967" s="4" t="s">
        <v>60</v>
      </c>
      <c r="H967" s="4" t="s">
        <v>60</v>
      </c>
      <c r="I967" s="4" t="s">
        <v>61</v>
      </c>
      <c r="J967" s="13">
        <v>204.09105</v>
      </c>
    </row>
    <row r="968" spans="1:10" ht="14.25" customHeight="1" x14ac:dyDescent="0.3">
      <c r="A968" s="4" t="s">
        <v>59</v>
      </c>
      <c r="B968" s="4" t="s">
        <v>60</v>
      </c>
      <c r="C968" s="4" t="s">
        <v>43</v>
      </c>
      <c r="D968" s="5">
        <v>41609</v>
      </c>
      <c r="E968" s="4">
        <v>6</v>
      </c>
      <c r="F968" s="4" t="s">
        <v>60</v>
      </c>
      <c r="G968" s="4" t="s">
        <v>60</v>
      </c>
      <c r="H968" s="4" t="s">
        <v>60</v>
      </c>
      <c r="I968" s="4" t="s">
        <v>61</v>
      </c>
      <c r="J968" s="13">
        <v>146.35666599999999</v>
      </c>
    </row>
    <row r="969" spans="1:10" ht="14.25" customHeight="1" x14ac:dyDescent="0.3">
      <c r="A969" s="4" t="s">
        <v>59</v>
      </c>
      <c r="B969" s="4" t="s">
        <v>60</v>
      </c>
      <c r="C969" s="4" t="s">
        <v>43</v>
      </c>
      <c r="D969" s="5">
        <v>41640</v>
      </c>
      <c r="E969" s="4">
        <v>6</v>
      </c>
      <c r="F969" s="4" t="s">
        <v>60</v>
      </c>
      <c r="G969" s="4" t="s">
        <v>60</v>
      </c>
      <c r="H969" s="4" t="s">
        <v>60</v>
      </c>
      <c r="I969" s="4" t="s">
        <v>61</v>
      </c>
      <c r="J969" s="13">
        <v>204.20249700000002</v>
      </c>
    </row>
    <row r="970" spans="1:10" ht="14.25" customHeight="1" x14ac:dyDescent="0.3">
      <c r="A970" s="4" t="s">
        <v>59</v>
      </c>
      <c r="B970" s="4" t="s">
        <v>60</v>
      </c>
      <c r="C970" s="4" t="s">
        <v>43</v>
      </c>
      <c r="D970" s="5">
        <v>41671</v>
      </c>
      <c r="E970" s="4">
        <v>6</v>
      </c>
      <c r="F970" s="4" t="s">
        <v>60</v>
      </c>
      <c r="G970" s="4" t="s">
        <v>60</v>
      </c>
      <c r="H970" s="4" t="s">
        <v>60</v>
      </c>
      <c r="I970" s="4" t="s">
        <v>61</v>
      </c>
      <c r="J970" s="13">
        <v>217.43019900000002</v>
      </c>
    </row>
    <row r="971" spans="1:10" ht="14.25" customHeight="1" x14ac:dyDescent="0.3">
      <c r="A971" s="4" t="s">
        <v>59</v>
      </c>
      <c r="B971" s="4" t="s">
        <v>60</v>
      </c>
      <c r="C971" s="4" t="s">
        <v>43</v>
      </c>
      <c r="D971" s="5">
        <v>41699</v>
      </c>
      <c r="E971" s="4">
        <v>6</v>
      </c>
      <c r="F971" s="4" t="s">
        <v>60</v>
      </c>
      <c r="G971" s="4" t="s">
        <v>60</v>
      </c>
      <c r="H971" s="4" t="s">
        <v>60</v>
      </c>
      <c r="I971" s="4" t="s">
        <v>61</v>
      </c>
      <c r="J971" s="13">
        <v>230.98220000000001</v>
      </c>
    </row>
    <row r="972" spans="1:10" ht="14.25" customHeight="1" x14ac:dyDescent="0.3">
      <c r="A972" s="4" t="s">
        <v>59</v>
      </c>
      <c r="B972" s="4" t="s">
        <v>60</v>
      </c>
      <c r="C972" s="4" t="s">
        <v>43</v>
      </c>
      <c r="D972" s="5">
        <v>41730</v>
      </c>
      <c r="E972" s="4">
        <v>6</v>
      </c>
      <c r="F972" s="4" t="s">
        <v>60</v>
      </c>
      <c r="G972" s="4" t="s">
        <v>60</v>
      </c>
      <c r="H972" s="4" t="s">
        <v>60</v>
      </c>
      <c r="I972" s="4" t="s">
        <v>61</v>
      </c>
      <c r="J972" s="13">
        <v>236.441136</v>
      </c>
    </row>
    <row r="973" spans="1:10" ht="14.25" customHeight="1" x14ac:dyDescent="0.3">
      <c r="A973" s="4" t="s">
        <v>59</v>
      </c>
      <c r="B973" s="4" t="s">
        <v>60</v>
      </c>
      <c r="C973" s="4" t="s">
        <v>43</v>
      </c>
      <c r="D973" s="5">
        <v>41760</v>
      </c>
      <c r="E973" s="4">
        <v>6</v>
      </c>
      <c r="F973" s="4" t="s">
        <v>60</v>
      </c>
      <c r="G973" s="4" t="s">
        <v>60</v>
      </c>
      <c r="H973" s="4" t="s">
        <v>60</v>
      </c>
      <c r="I973" s="4" t="s">
        <v>61</v>
      </c>
      <c r="J973" s="13">
        <v>241.40736899999999</v>
      </c>
    </row>
    <row r="974" spans="1:10" ht="14.25" customHeight="1" x14ac:dyDescent="0.3">
      <c r="A974" s="4" t="s">
        <v>59</v>
      </c>
      <c r="B974" s="4" t="s">
        <v>60</v>
      </c>
      <c r="C974" s="4" t="s">
        <v>43</v>
      </c>
      <c r="D974" s="5">
        <v>41791</v>
      </c>
      <c r="E974" s="4">
        <v>6</v>
      </c>
      <c r="F974" s="4" t="s">
        <v>60</v>
      </c>
      <c r="G974" s="4" t="s">
        <v>60</v>
      </c>
      <c r="H974" s="4" t="s">
        <v>60</v>
      </c>
      <c r="I974" s="4" t="s">
        <v>61</v>
      </c>
      <c r="J974" s="13">
        <v>220.380334</v>
      </c>
    </row>
    <row r="975" spans="1:10" ht="14.25" customHeight="1" x14ac:dyDescent="0.3">
      <c r="A975" t="s">
        <v>62</v>
      </c>
      <c r="B975" s="14" t="s">
        <v>60</v>
      </c>
      <c r="C975" t="s">
        <v>34</v>
      </c>
      <c r="D975" s="15">
        <v>41456</v>
      </c>
      <c r="E975">
        <v>6</v>
      </c>
      <c r="F975" t="s">
        <v>60</v>
      </c>
      <c r="G975" s="14" t="s">
        <v>60</v>
      </c>
      <c r="H975" s="14" t="s">
        <v>60</v>
      </c>
      <c r="I975" s="4" t="s">
        <v>61</v>
      </c>
      <c r="J975" s="10">
        <v>171.933291</v>
      </c>
    </row>
    <row r="976" spans="1:10" ht="14.25" customHeight="1" x14ac:dyDescent="0.3">
      <c r="A976" t="s">
        <v>62</v>
      </c>
      <c r="B976" s="14" t="s">
        <v>60</v>
      </c>
      <c r="C976" t="s">
        <v>34</v>
      </c>
      <c r="D976" s="15">
        <v>41487</v>
      </c>
      <c r="E976">
        <v>6</v>
      </c>
      <c r="F976" t="s">
        <v>60</v>
      </c>
      <c r="G976" s="14" t="s">
        <v>60</v>
      </c>
      <c r="H976" s="14" t="s">
        <v>60</v>
      </c>
      <c r="I976" s="4" t="s">
        <v>61</v>
      </c>
      <c r="J976" s="11">
        <v>185.44394299999999</v>
      </c>
    </row>
    <row r="977" spans="1:10" ht="14.25" customHeight="1" x14ac:dyDescent="0.3">
      <c r="A977" t="s">
        <v>62</v>
      </c>
      <c r="B977" s="14" t="s">
        <v>60</v>
      </c>
      <c r="C977" t="s">
        <v>34</v>
      </c>
      <c r="D977" s="15">
        <v>41518</v>
      </c>
      <c r="E977">
        <v>6</v>
      </c>
      <c r="F977" t="s">
        <v>60</v>
      </c>
      <c r="G977" s="14" t="s">
        <v>60</v>
      </c>
      <c r="H977" s="14" t="s">
        <v>60</v>
      </c>
      <c r="I977" s="4" t="s">
        <v>61</v>
      </c>
      <c r="J977" s="11">
        <v>186.77365699999999</v>
      </c>
    </row>
    <row r="978" spans="1:10" ht="14.25" customHeight="1" x14ac:dyDescent="0.3">
      <c r="A978" t="s">
        <v>62</v>
      </c>
      <c r="B978" s="14" t="s">
        <v>60</v>
      </c>
      <c r="C978" t="s">
        <v>34</v>
      </c>
      <c r="D978" s="15">
        <v>41548</v>
      </c>
      <c r="E978">
        <v>6</v>
      </c>
      <c r="F978" t="s">
        <v>60</v>
      </c>
      <c r="G978" s="14" t="s">
        <v>60</v>
      </c>
      <c r="H978" s="14" t="s">
        <v>60</v>
      </c>
      <c r="I978" s="4" t="s">
        <v>61</v>
      </c>
      <c r="J978" s="11">
        <v>190.54109299999999</v>
      </c>
    </row>
    <row r="979" spans="1:10" ht="14.25" customHeight="1" x14ac:dyDescent="0.3">
      <c r="A979" t="s">
        <v>62</v>
      </c>
      <c r="B979" s="14" t="s">
        <v>60</v>
      </c>
      <c r="C979" t="s">
        <v>34</v>
      </c>
      <c r="D979" s="15">
        <v>41579</v>
      </c>
      <c r="E979">
        <v>6</v>
      </c>
      <c r="F979" t="s">
        <v>60</v>
      </c>
      <c r="G979" s="14" t="s">
        <v>60</v>
      </c>
      <c r="H979" s="14" t="s">
        <v>60</v>
      </c>
      <c r="I979" s="4" t="s">
        <v>61</v>
      </c>
      <c r="J979" s="11">
        <v>95.096062000000003</v>
      </c>
    </row>
    <row r="980" spans="1:10" ht="14.25" customHeight="1" x14ac:dyDescent="0.3">
      <c r="A980" t="s">
        <v>62</v>
      </c>
      <c r="B980" s="14" t="s">
        <v>60</v>
      </c>
      <c r="C980" t="s">
        <v>34</v>
      </c>
      <c r="D980" s="15">
        <v>41609</v>
      </c>
      <c r="E980">
        <v>6</v>
      </c>
      <c r="F980" t="s">
        <v>60</v>
      </c>
      <c r="G980" s="14" t="s">
        <v>60</v>
      </c>
      <c r="H980" s="14" t="s">
        <v>60</v>
      </c>
      <c r="I980" s="4" t="s">
        <v>61</v>
      </c>
      <c r="J980" s="11">
        <v>184.30685299999999</v>
      </c>
    </row>
    <row r="981" spans="1:10" ht="14.25" customHeight="1" x14ac:dyDescent="0.3">
      <c r="A981" t="s">
        <v>62</v>
      </c>
      <c r="B981" s="14" t="s">
        <v>60</v>
      </c>
      <c r="C981" t="s">
        <v>34</v>
      </c>
      <c r="D981" s="15">
        <v>41640</v>
      </c>
      <c r="E981">
        <v>6</v>
      </c>
      <c r="F981" t="s">
        <v>60</v>
      </c>
      <c r="G981" s="14" t="s">
        <v>60</v>
      </c>
      <c r="H981" s="14" t="s">
        <v>60</v>
      </c>
      <c r="I981" s="4" t="s">
        <v>61</v>
      </c>
      <c r="J981" s="11">
        <v>181.90143900000001</v>
      </c>
    </row>
    <row r="982" spans="1:10" ht="14.25" customHeight="1" x14ac:dyDescent="0.3">
      <c r="A982" t="s">
        <v>62</v>
      </c>
      <c r="B982" s="14" t="s">
        <v>60</v>
      </c>
      <c r="C982" t="s">
        <v>34</v>
      </c>
      <c r="D982" s="15">
        <v>41671</v>
      </c>
      <c r="E982">
        <v>6</v>
      </c>
      <c r="F982" t="s">
        <v>60</v>
      </c>
      <c r="G982" s="14" t="s">
        <v>60</v>
      </c>
      <c r="H982" s="14" t="s">
        <v>60</v>
      </c>
      <c r="I982" s="4" t="s">
        <v>61</v>
      </c>
      <c r="J982" s="11">
        <v>149.58676500000001</v>
      </c>
    </row>
    <row r="983" spans="1:10" ht="14.25" customHeight="1" x14ac:dyDescent="0.3">
      <c r="A983" t="s">
        <v>62</v>
      </c>
      <c r="B983" s="14" t="s">
        <v>60</v>
      </c>
      <c r="C983" t="s">
        <v>34</v>
      </c>
      <c r="D983" s="15">
        <v>41699</v>
      </c>
      <c r="E983">
        <v>6</v>
      </c>
      <c r="F983" t="s">
        <v>60</v>
      </c>
      <c r="G983" s="14" t="s">
        <v>60</v>
      </c>
      <c r="H983" s="14" t="s">
        <v>60</v>
      </c>
      <c r="I983" s="4" t="s">
        <v>61</v>
      </c>
      <c r="J983" s="11">
        <v>181.40367599999999</v>
      </c>
    </row>
    <row r="984" spans="1:10" ht="14.25" customHeight="1" x14ac:dyDescent="0.3">
      <c r="A984" t="s">
        <v>62</v>
      </c>
      <c r="B984" s="14" t="s">
        <v>60</v>
      </c>
      <c r="C984" t="s">
        <v>34</v>
      </c>
      <c r="D984" s="15">
        <v>41730</v>
      </c>
      <c r="E984">
        <v>6</v>
      </c>
      <c r="F984" t="s">
        <v>60</v>
      </c>
      <c r="G984" s="14" t="s">
        <v>60</v>
      </c>
      <c r="H984" s="14" t="s">
        <v>60</v>
      </c>
      <c r="I984" s="4" t="s">
        <v>61</v>
      </c>
      <c r="J984" s="11">
        <v>171.057864</v>
      </c>
    </row>
    <row r="985" spans="1:10" ht="14.25" customHeight="1" x14ac:dyDescent="0.3">
      <c r="A985" t="s">
        <v>62</v>
      </c>
      <c r="B985" s="14" t="s">
        <v>60</v>
      </c>
      <c r="C985" t="s">
        <v>34</v>
      </c>
      <c r="D985" s="15">
        <v>41760</v>
      </c>
      <c r="E985">
        <v>6</v>
      </c>
      <c r="F985" t="s">
        <v>60</v>
      </c>
      <c r="G985" s="14" t="s">
        <v>60</v>
      </c>
      <c r="H985" s="14" t="s">
        <v>60</v>
      </c>
      <c r="I985" s="4" t="s">
        <v>61</v>
      </c>
      <c r="J985" s="11">
        <v>165.28699900000001</v>
      </c>
    </row>
    <row r="986" spans="1:10" ht="14.25" customHeight="1" x14ac:dyDescent="0.3">
      <c r="A986" t="s">
        <v>62</v>
      </c>
      <c r="B986" s="14" t="s">
        <v>60</v>
      </c>
      <c r="C986" t="s">
        <v>34</v>
      </c>
      <c r="D986" s="15">
        <v>41791</v>
      </c>
      <c r="E986">
        <v>6</v>
      </c>
      <c r="F986" t="s">
        <v>60</v>
      </c>
      <c r="G986" s="14" t="s">
        <v>60</v>
      </c>
      <c r="H986" s="14" t="s">
        <v>60</v>
      </c>
      <c r="I986" s="4" t="s">
        <v>61</v>
      </c>
      <c r="J986" s="11">
        <v>149.50871699999999</v>
      </c>
    </row>
    <row r="987" spans="1:10" ht="14.25" customHeight="1" x14ac:dyDescent="0.3">
      <c r="A987" t="s">
        <v>62</v>
      </c>
      <c r="B987" s="14" t="s">
        <v>60</v>
      </c>
      <c r="C987" t="s">
        <v>42</v>
      </c>
      <c r="D987" s="15">
        <v>41456</v>
      </c>
      <c r="E987">
        <v>6</v>
      </c>
      <c r="F987" t="s">
        <v>60</v>
      </c>
      <c r="G987" s="14" t="s">
        <v>60</v>
      </c>
      <c r="H987" s="14" t="s">
        <v>60</v>
      </c>
      <c r="I987" s="4" t="s">
        <v>61</v>
      </c>
      <c r="J987" s="10">
        <v>211.968999</v>
      </c>
    </row>
    <row r="988" spans="1:10" ht="14.25" customHeight="1" x14ac:dyDescent="0.3">
      <c r="A988" t="s">
        <v>62</v>
      </c>
      <c r="B988" s="14" t="s">
        <v>60</v>
      </c>
      <c r="C988" t="s">
        <v>42</v>
      </c>
      <c r="D988" s="15">
        <v>41487</v>
      </c>
      <c r="E988">
        <v>6</v>
      </c>
      <c r="F988" t="s">
        <v>60</v>
      </c>
      <c r="G988" s="14" t="s">
        <v>60</v>
      </c>
      <c r="H988" s="14" t="s">
        <v>60</v>
      </c>
      <c r="I988" s="4" t="s">
        <v>61</v>
      </c>
      <c r="J988" s="10">
        <v>224.199051</v>
      </c>
    </row>
    <row r="989" spans="1:10" ht="14.25" customHeight="1" x14ac:dyDescent="0.3">
      <c r="A989" t="s">
        <v>62</v>
      </c>
      <c r="B989" s="14" t="s">
        <v>60</v>
      </c>
      <c r="C989" t="s">
        <v>42</v>
      </c>
      <c r="D989" s="15">
        <v>41518</v>
      </c>
      <c r="E989">
        <v>6</v>
      </c>
      <c r="F989" t="s">
        <v>60</v>
      </c>
      <c r="G989" s="14" t="s">
        <v>60</v>
      </c>
      <c r="H989" s="14" t="s">
        <v>60</v>
      </c>
      <c r="I989" s="4" t="s">
        <v>61</v>
      </c>
      <c r="J989" s="10">
        <v>220.53646699999999</v>
      </c>
    </row>
    <row r="990" spans="1:10" ht="14.25" customHeight="1" x14ac:dyDescent="0.3">
      <c r="A990" t="s">
        <v>62</v>
      </c>
      <c r="B990" s="14" t="s">
        <v>60</v>
      </c>
      <c r="C990" t="s">
        <v>42</v>
      </c>
      <c r="D990" s="15">
        <v>41548</v>
      </c>
      <c r="E990">
        <v>6</v>
      </c>
      <c r="F990" t="s">
        <v>60</v>
      </c>
      <c r="G990" s="14" t="s">
        <v>60</v>
      </c>
      <c r="H990" s="14" t="s">
        <v>60</v>
      </c>
      <c r="I990" s="4" t="s">
        <v>61</v>
      </c>
      <c r="J990" s="10">
        <v>306.76027599999998</v>
      </c>
    </row>
    <row r="991" spans="1:10" ht="14.25" customHeight="1" x14ac:dyDescent="0.3">
      <c r="A991" t="s">
        <v>62</v>
      </c>
      <c r="B991" s="14" t="s">
        <v>60</v>
      </c>
      <c r="C991" t="s">
        <v>42</v>
      </c>
      <c r="D991" s="15">
        <v>41579</v>
      </c>
      <c r="E991">
        <v>6</v>
      </c>
      <c r="F991" t="s">
        <v>60</v>
      </c>
      <c r="G991" s="14" t="s">
        <v>60</v>
      </c>
      <c r="H991" s="14" t="s">
        <v>60</v>
      </c>
      <c r="I991" s="4" t="s">
        <v>61</v>
      </c>
      <c r="J991" s="10">
        <v>260.052864</v>
      </c>
    </row>
    <row r="992" spans="1:10" ht="14.25" customHeight="1" x14ac:dyDescent="0.3">
      <c r="A992" t="s">
        <v>62</v>
      </c>
      <c r="B992" s="14" t="s">
        <v>60</v>
      </c>
      <c r="C992" t="s">
        <v>42</v>
      </c>
      <c r="D992" s="15">
        <v>41609</v>
      </c>
      <c r="E992">
        <v>6</v>
      </c>
      <c r="F992" t="s">
        <v>60</v>
      </c>
      <c r="G992" s="14" t="s">
        <v>60</v>
      </c>
      <c r="H992" s="14" t="s">
        <v>60</v>
      </c>
      <c r="I992" s="4" t="s">
        <v>61</v>
      </c>
      <c r="J992" s="10">
        <v>240.21016</v>
      </c>
    </row>
    <row r="993" spans="1:10" ht="14.25" customHeight="1" x14ac:dyDescent="0.3">
      <c r="A993" t="s">
        <v>62</v>
      </c>
      <c r="B993" s="14" t="s">
        <v>60</v>
      </c>
      <c r="C993" t="s">
        <v>42</v>
      </c>
      <c r="D993" s="15">
        <v>41640</v>
      </c>
      <c r="E993">
        <v>6</v>
      </c>
      <c r="F993" t="s">
        <v>60</v>
      </c>
      <c r="G993" s="14" t="s">
        <v>60</v>
      </c>
      <c r="H993" s="14" t="s">
        <v>60</v>
      </c>
      <c r="I993" s="4" t="s">
        <v>61</v>
      </c>
      <c r="J993" s="10">
        <v>258.160549</v>
      </c>
    </row>
    <row r="994" spans="1:10" ht="14.25" customHeight="1" x14ac:dyDescent="0.3">
      <c r="A994" t="s">
        <v>62</v>
      </c>
      <c r="B994" s="14" t="s">
        <v>60</v>
      </c>
      <c r="C994" t="s">
        <v>42</v>
      </c>
      <c r="D994" s="15">
        <v>41671</v>
      </c>
      <c r="E994">
        <v>6</v>
      </c>
      <c r="F994" t="s">
        <v>60</v>
      </c>
      <c r="G994" s="14" t="s">
        <v>60</v>
      </c>
      <c r="H994" s="14" t="s">
        <v>60</v>
      </c>
      <c r="I994" s="4" t="s">
        <v>61</v>
      </c>
      <c r="J994" s="10">
        <v>310.884524</v>
      </c>
    </row>
    <row r="995" spans="1:10" ht="14.25" customHeight="1" x14ac:dyDescent="0.3">
      <c r="A995" t="s">
        <v>62</v>
      </c>
      <c r="B995" s="14" t="s">
        <v>60</v>
      </c>
      <c r="C995" t="s">
        <v>42</v>
      </c>
      <c r="D995" s="15">
        <v>41699</v>
      </c>
      <c r="E995">
        <v>6</v>
      </c>
      <c r="F995" t="s">
        <v>60</v>
      </c>
      <c r="G995" s="14" t="s">
        <v>60</v>
      </c>
      <c r="H995" s="14" t="s">
        <v>60</v>
      </c>
      <c r="I995" s="4" t="s">
        <v>61</v>
      </c>
      <c r="J995" s="10">
        <v>347.651006</v>
      </c>
    </row>
    <row r="996" spans="1:10" ht="14.25" customHeight="1" x14ac:dyDescent="0.3">
      <c r="A996" t="s">
        <v>62</v>
      </c>
      <c r="B996" s="14" t="s">
        <v>60</v>
      </c>
      <c r="C996" t="s">
        <v>42</v>
      </c>
      <c r="D996" s="15">
        <v>41730</v>
      </c>
      <c r="E996">
        <v>6</v>
      </c>
      <c r="F996" t="s">
        <v>60</v>
      </c>
      <c r="G996" s="14" t="s">
        <v>60</v>
      </c>
      <c r="H996" s="14" t="s">
        <v>60</v>
      </c>
      <c r="I996" s="4" t="s">
        <v>61</v>
      </c>
      <c r="J996" s="10">
        <v>341.99016599999999</v>
      </c>
    </row>
    <row r="997" spans="1:10" ht="14.25" customHeight="1" x14ac:dyDescent="0.3">
      <c r="A997" t="s">
        <v>62</v>
      </c>
      <c r="B997" s="14" t="s">
        <v>60</v>
      </c>
      <c r="C997" t="s">
        <v>42</v>
      </c>
      <c r="D997" s="15">
        <v>41760</v>
      </c>
      <c r="E997">
        <v>6</v>
      </c>
      <c r="F997" t="s">
        <v>60</v>
      </c>
      <c r="G997" s="14" t="s">
        <v>60</v>
      </c>
      <c r="H997" s="14" t="s">
        <v>60</v>
      </c>
      <c r="I997" s="4" t="s">
        <v>61</v>
      </c>
      <c r="J997" s="10">
        <v>301.18512999999996</v>
      </c>
    </row>
    <row r="998" spans="1:10" ht="14.25" customHeight="1" x14ac:dyDescent="0.3">
      <c r="A998" t="s">
        <v>62</v>
      </c>
      <c r="B998" s="14" t="s">
        <v>60</v>
      </c>
      <c r="C998" t="s">
        <v>42</v>
      </c>
      <c r="D998" s="15">
        <v>41791</v>
      </c>
      <c r="E998">
        <v>6</v>
      </c>
      <c r="F998" t="s">
        <v>60</v>
      </c>
      <c r="G998" s="14" t="s">
        <v>60</v>
      </c>
      <c r="H998" s="14" t="s">
        <v>60</v>
      </c>
      <c r="I998" s="4" t="s">
        <v>61</v>
      </c>
      <c r="J998" s="10">
        <v>260.92</v>
      </c>
    </row>
    <row r="999" spans="1:10" ht="14.25" customHeight="1" x14ac:dyDescent="0.3">
      <c r="A999" t="s">
        <v>62</v>
      </c>
      <c r="B999" s="14" t="s">
        <v>60</v>
      </c>
      <c r="C999" t="s">
        <v>43</v>
      </c>
      <c r="D999" s="15">
        <v>41456</v>
      </c>
      <c r="E999">
        <v>6</v>
      </c>
      <c r="F999" t="s">
        <v>60</v>
      </c>
      <c r="G999" s="14" t="s">
        <v>60</v>
      </c>
      <c r="H999" s="14" t="s">
        <v>60</v>
      </c>
      <c r="I999" s="4" t="s">
        <v>61</v>
      </c>
      <c r="J999" s="12">
        <v>234.24199100000001</v>
      </c>
    </row>
    <row r="1000" spans="1:10" ht="14.25" customHeight="1" x14ac:dyDescent="0.3">
      <c r="A1000" t="s">
        <v>62</v>
      </c>
      <c r="B1000" s="14" t="s">
        <v>60</v>
      </c>
      <c r="C1000" t="s">
        <v>43</v>
      </c>
      <c r="D1000" s="15">
        <v>41487</v>
      </c>
      <c r="E1000">
        <v>6</v>
      </c>
      <c r="F1000" t="s">
        <v>60</v>
      </c>
      <c r="G1000" s="14" t="s">
        <v>60</v>
      </c>
      <c r="H1000" s="14" t="s">
        <v>60</v>
      </c>
      <c r="I1000" s="4" t="s">
        <v>61</v>
      </c>
      <c r="J1000" s="13">
        <v>203.740703</v>
      </c>
    </row>
    <row r="1001" spans="1:10" ht="14.25" customHeight="1" x14ac:dyDescent="0.3">
      <c r="A1001" t="s">
        <v>62</v>
      </c>
      <c r="B1001" s="14" t="s">
        <v>60</v>
      </c>
      <c r="C1001" t="s">
        <v>43</v>
      </c>
      <c r="D1001" s="15">
        <v>41518</v>
      </c>
      <c r="E1001">
        <v>6</v>
      </c>
      <c r="F1001" t="s">
        <v>60</v>
      </c>
      <c r="G1001" s="14" t="s">
        <v>60</v>
      </c>
      <c r="H1001" s="14" t="s">
        <v>60</v>
      </c>
      <c r="I1001" s="4" t="s">
        <v>61</v>
      </c>
      <c r="J1001" s="13">
        <v>192.23546099999999</v>
      </c>
    </row>
    <row r="1002" spans="1:10" ht="14.25" customHeight="1" x14ac:dyDescent="0.3">
      <c r="A1002" t="s">
        <v>62</v>
      </c>
      <c r="B1002" s="14" t="s">
        <v>60</v>
      </c>
      <c r="C1002" t="s">
        <v>43</v>
      </c>
      <c r="D1002" s="15">
        <v>41548</v>
      </c>
      <c r="E1002">
        <v>6</v>
      </c>
      <c r="F1002" t="s">
        <v>60</v>
      </c>
      <c r="G1002" s="14" t="s">
        <v>60</v>
      </c>
      <c r="H1002" s="14" t="s">
        <v>60</v>
      </c>
      <c r="I1002" s="4" t="s">
        <v>61</v>
      </c>
      <c r="J1002" s="13">
        <v>176.36956599999999</v>
      </c>
    </row>
    <row r="1003" spans="1:10" ht="14.25" customHeight="1" x14ac:dyDescent="0.3">
      <c r="A1003" t="s">
        <v>62</v>
      </c>
      <c r="B1003" s="14" t="s">
        <v>60</v>
      </c>
      <c r="C1003" t="s">
        <v>43</v>
      </c>
      <c r="D1003" s="15">
        <v>41579</v>
      </c>
      <c r="E1003">
        <v>6</v>
      </c>
      <c r="F1003" t="s">
        <v>60</v>
      </c>
      <c r="G1003" s="14" t="s">
        <v>60</v>
      </c>
      <c r="H1003" s="14" t="s">
        <v>60</v>
      </c>
      <c r="I1003" s="4" t="s">
        <v>61</v>
      </c>
      <c r="J1003" s="13">
        <v>206.09105</v>
      </c>
    </row>
    <row r="1004" spans="1:10" ht="14.25" customHeight="1" x14ac:dyDescent="0.3">
      <c r="A1004" t="s">
        <v>62</v>
      </c>
      <c r="B1004" s="14" t="s">
        <v>60</v>
      </c>
      <c r="C1004" t="s">
        <v>43</v>
      </c>
      <c r="D1004" s="15">
        <v>41609</v>
      </c>
      <c r="E1004">
        <v>6</v>
      </c>
      <c r="F1004" t="s">
        <v>60</v>
      </c>
      <c r="G1004" s="14" t="s">
        <v>60</v>
      </c>
      <c r="H1004" s="14" t="s">
        <v>60</v>
      </c>
      <c r="I1004" s="4" t="s">
        <v>61</v>
      </c>
      <c r="J1004" s="13">
        <v>141.32156660000001</v>
      </c>
    </row>
    <row r="1005" spans="1:10" ht="14.25" customHeight="1" x14ac:dyDescent="0.3">
      <c r="A1005" t="s">
        <v>62</v>
      </c>
      <c r="B1005" s="14" t="s">
        <v>60</v>
      </c>
      <c r="C1005" t="s">
        <v>43</v>
      </c>
      <c r="D1005" s="15">
        <v>41640</v>
      </c>
      <c r="E1005">
        <v>6</v>
      </c>
      <c r="F1005" t="s">
        <v>60</v>
      </c>
      <c r="G1005" s="14" t="s">
        <v>60</v>
      </c>
      <c r="H1005" s="14" t="s">
        <v>60</v>
      </c>
      <c r="I1005" s="4" t="s">
        <v>61</v>
      </c>
      <c r="J1005" s="13">
        <v>214.20249699999999</v>
      </c>
    </row>
    <row r="1006" spans="1:10" ht="14.25" customHeight="1" x14ac:dyDescent="0.3">
      <c r="A1006" t="s">
        <v>62</v>
      </c>
      <c r="B1006" s="14" t="s">
        <v>60</v>
      </c>
      <c r="C1006" t="s">
        <v>43</v>
      </c>
      <c r="D1006" s="15">
        <v>41671</v>
      </c>
      <c r="E1006">
        <v>6</v>
      </c>
      <c r="F1006" t="s">
        <v>60</v>
      </c>
      <c r="G1006" s="14" t="s">
        <v>60</v>
      </c>
      <c r="H1006" s="14" t="s">
        <v>60</v>
      </c>
      <c r="I1006" s="4" t="s">
        <v>61</v>
      </c>
      <c r="J1006" s="13">
        <v>211.43019899999999</v>
      </c>
    </row>
    <row r="1007" spans="1:10" ht="14.25" customHeight="1" x14ac:dyDescent="0.3">
      <c r="A1007" t="s">
        <v>62</v>
      </c>
      <c r="B1007" s="14" t="s">
        <v>60</v>
      </c>
      <c r="C1007" t="s">
        <v>43</v>
      </c>
      <c r="D1007" s="15">
        <v>41699</v>
      </c>
      <c r="E1007">
        <v>6</v>
      </c>
      <c r="F1007" t="s">
        <v>60</v>
      </c>
      <c r="G1007" s="14" t="s">
        <v>60</v>
      </c>
      <c r="H1007" s="14" t="s">
        <v>60</v>
      </c>
      <c r="I1007" s="4" t="s">
        <v>61</v>
      </c>
      <c r="J1007" s="13">
        <v>141.81421700000001</v>
      </c>
    </row>
    <row r="1008" spans="1:10" ht="14.25" customHeight="1" x14ac:dyDescent="0.3">
      <c r="A1008" t="s">
        <v>62</v>
      </c>
      <c r="B1008" s="14" t="s">
        <v>60</v>
      </c>
      <c r="C1008" t="s">
        <v>43</v>
      </c>
      <c r="D1008" s="15">
        <v>41730</v>
      </c>
      <c r="E1008">
        <v>6</v>
      </c>
      <c r="F1008" t="s">
        <v>60</v>
      </c>
      <c r="G1008" s="14" t="s">
        <v>60</v>
      </c>
      <c r="H1008" s="14" t="s">
        <v>60</v>
      </c>
      <c r="I1008" s="4" t="s">
        <v>61</v>
      </c>
      <c r="J1008" s="13">
        <v>118.441136</v>
      </c>
    </row>
    <row r="1009" spans="1:10" ht="14.25" customHeight="1" x14ac:dyDescent="0.3">
      <c r="A1009" t="s">
        <v>62</v>
      </c>
      <c r="B1009" s="14" t="s">
        <v>60</v>
      </c>
      <c r="C1009" t="s">
        <v>43</v>
      </c>
      <c r="D1009" s="15">
        <v>41760</v>
      </c>
      <c r="E1009">
        <v>6</v>
      </c>
      <c r="F1009" t="s">
        <v>60</v>
      </c>
      <c r="G1009" s="14" t="s">
        <v>60</v>
      </c>
      <c r="H1009" s="14" t="s">
        <v>60</v>
      </c>
      <c r="I1009" s="4" t="s">
        <v>61</v>
      </c>
      <c r="J1009" s="13">
        <v>116.407369</v>
      </c>
    </row>
    <row r="1010" spans="1:10" ht="14.25" customHeight="1" x14ac:dyDescent="0.3">
      <c r="A1010" t="s">
        <v>62</v>
      </c>
      <c r="B1010" s="14" t="s">
        <v>60</v>
      </c>
      <c r="C1010" t="s">
        <v>43</v>
      </c>
      <c r="D1010" s="15">
        <v>41791</v>
      </c>
      <c r="E1010">
        <v>6</v>
      </c>
      <c r="F1010" t="s">
        <v>60</v>
      </c>
      <c r="G1010" s="14" t="s">
        <v>60</v>
      </c>
      <c r="H1010" s="14" t="s">
        <v>60</v>
      </c>
      <c r="I1010" s="4" t="s">
        <v>61</v>
      </c>
      <c r="J1010" s="13">
        <v>140.38033399999998</v>
      </c>
    </row>
    <row r="1011" spans="1:10" ht="14.25" customHeight="1" x14ac:dyDescent="0.3"/>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C2443-9502-4E68-A465-05BD5E2BD174}">
  <dimension ref="A3:B42"/>
  <sheetViews>
    <sheetView topLeftCell="A16" workbookViewId="0">
      <selection activeCell="A3" sqref="A3:B42"/>
    </sheetView>
  </sheetViews>
  <sheetFormatPr defaultRowHeight="14.4" x14ac:dyDescent="0.3"/>
  <cols>
    <col min="1" max="1" width="14.44140625" bestFit="1" customWidth="1"/>
    <col min="2" max="2" width="15.109375" bestFit="1" customWidth="1"/>
    <col min="3" max="3" width="16.44140625" bestFit="1" customWidth="1"/>
    <col min="4" max="7" width="12" bestFit="1" customWidth="1"/>
    <col min="8" max="8" width="9" bestFit="1" customWidth="1"/>
    <col min="9" max="12" width="12" bestFit="1" customWidth="1"/>
    <col min="13" max="13" width="10" bestFit="1" customWidth="1"/>
    <col min="14" max="20" width="12" bestFit="1" customWidth="1"/>
    <col min="21" max="21" width="11" bestFit="1" customWidth="1"/>
    <col min="22" max="30" width="12" bestFit="1" customWidth="1"/>
    <col min="31" max="31" width="11" bestFit="1" customWidth="1"/>
    <col min="32" max="34" width="12" bestFit="1" customWidth="1"/>
    <col min="35" max="35" width="10" bestFit="1" customWidth="1"/>
    <col min="36" max="45" width="12" bestFit="1" customWidth="1"/>
    <col min="46" max="46" width="11" bestFit="1" customWidth="1"/>
    <col min="47" max="48" width="12" bestFit="1" customWidth="1"/>
    <col min="49" max="49" width="10" bestFit="1" customWidth="1"/>
    <col min="50" max="55" width="12" bestFit="1" customWidth="1"/>
    <col min="56" max="56" width="10" bestFit="1" customWidth="1"/>
    <col min="57" max="67" width="12" bestFit="1" customWidth="1"/>
    <col min="68" max="68" width="9" bestFit="1" customWidth="1"/>
    <col min="69" max="70" width="12" bestFit="1" customWidth="1"/>
    <col min="71" max="71" width="9" bestFit="1" customWidth="1"/>
    <col min="72" max="72" width="10" bestFit="1" customWidth="1"/>
    <col min="73" max="75" width="12" bestFit="1" customWidth="1"/>
    <col min="76" max="76" width="11" bestFit="1" customWidth="1"/>
    <col min="77" max="82" width="12" bestFit="1" customWidth="1"/>
    <col min="83" max="83" width="10" bestFit="1" customWidth="1"/>
    <col min="84" max="90" width="12" bestFit="1" customWidth="1"/>
    <col min="91" max="91" width="9" bestFit="1" customWidth="1"/>
    <col min="92" max="92" width="11" bestFit="1" customWidth="1"/>
    <col min="93" max="94" width="12" bestFit="1" customWidth="1"/>
    <col min="95" max="95" width="10" bestFit="1" customWidth="1"/>
    <col min="96" max="121" width="12" bestFit="1" customWidth="1"/>
    <col min="122" max="122" width="9" bestFit="1" customWidth="1"/>
    <col min="123" max="163" width="12" bestFit="1" customWidth="1"/>
    <col min="164" max="164" width="9" bestFit="1" customWidth="1"/>
    <col min="165" max="189" width="12" bestFit="1" customWidth="1"/>
    <col min="190" max="190" width="11" bestFit="1" customWidth="1"/>
    <col min="191" max="206" width="12" bestFit="1" customWidth="1"/>
    <col min="207" max="207" width="11" bestFit="1" customWidth="1"/>
    <col min="208" max="216" width="12" bestFit="1" customWidth="1"/>
    <col min="217" max="218" width="10" bestFit="1" customWidth="1"/>
    <col min="219" max="240" width="12" bestFit="1" customWidth="1"/>
    <col min="241" max="241" width="11" bestFit="1" customWidth="1"/>
    <col min="242" max="256" width="12" bestFit="1" customWidth="1"/>
    <col min="257" max="257" width="11" bestFit="1" customWidth="1"/>
    <col min="258" max="303" width="12" bestFit="1" customWidth="1"/>
    <col min="304" max="304" width="10" bestFit="1" customWidth="1"/>
    <col min="305" max="305" width="12" bestFit="1" customWidth="1"/>
    <col min="306" max="306" width="11" bestFit="1" customWidth="1"/>
    <col min="307" max="309" width="12" bestFit="1" customWidth="1"/>
    <col min="310" max="310" width="11" bestFit="1" customWidth="1"/>
    <col min="311" max="320" width="12" bestFit="1" customWidth="1"/>
    <col min="321" max="321" width="11" bestFit="1" customWidth="1"/>
    <col min="322" max="326" width="12" bestFit="1" customWidth="1"/>
    <col min="327" max="327" width="10" bestFit="1" customWidth="1"/>
    <col min="328" max="328" width="12" bestFit="1" customWidth="1"/>
    <col min="329" max="329" width="11" bestFit="1" customWidth="1"/>
    <col min="330" max="335" width="12" bestFit="1" customWidth="1"/>
    <col min="336" max="336" width="10" bestFit="1" customWidth="1"/>
    <col min="337" max="381" width="12" bestFit="1" customWidth="1"/>
    <col min="382" max="382" width="10" bestFit="1" customWidth="1"/>
    <col min="383" max="386" width="12" bestFit="1" customWidth="1"/>
    <col min="387" max="387" width="11" bestFit="1" customWidth="1"/>
    <col min="388" max="440" width="12" bestFit="1" customWidth="1"/>
    <col min="441" max="441" width="10" bestFit="1" customWidth="1"/>
    <col min="442" max="472" width="12" bestFit="1" customWidth="1"/>
    <col min="473" max="473" width="11" bestFit="1" customWidth="1"/>
    <col min="474" max="476" width="12" bestFit="1" customWidth="1"/>
    <col min="477" max="477" width="11" bestFit="1" customWidth="1"/>
    <col min="478" max="484" width="12" bestFit="1" customWidth="1"/>
    <col min="485" max="485" width="11" bestFit="1" customWidth="1"/>
    <col min="486" max="488" width="12" bestFit="1" customWidth="1"/>
    <col min="489" max="489" width="11" bestFit="1" customWidth="1"/>
    <col min="490" max="494" width="12" bestFit="1" customWidth="1"/>
    <col min="495" max="495" width="9" bestFit="1" customWidth="1"/>
    <col min="496" max="507" width="12" bestFit="1" customWidth="1"/>
    <col min="508" max="508" width="11" bestFit="1" customWidth="1"/>
    <col min="509" max="558" width="12" bestFit="1" customWidth="1"/>
    <col min="559" max="559" width="10" bestFit="1" customWidth="1"/>
    <col min="560" max="567" width="12" bestFit="1" customWidth="1"/>
    <col min="568" max="568" width="11" bestFit="1" customWidth="1"/>
    <col min="569" max="574" width="12" bestFit="1" customWidth="1"/>
    <col min="575" max="575" width="11" bestFit="1" customWidth="1"/>
    <col min="576" max="588" width="12" bestFit="1" customWidth="1"/>
    <col min="589" max="589" width="10" bestFit="1" customWidth="1"/>
    <col min="590" max="596" width="12" bestFit="1" customWidth="1"/>
    <col min="597" max="597" width="11" bestFit="1" customWidth="1"/>
    <col min="598" max="598" width="12" bestFit="1" customWidth="1"/>
    <col min="599" max="599" width="11" bestFit="1" customWidth="1"/>
    <col min="600" max="601" width="12" bestFit="1" customWidth="1"/>
    <col min="602" max="602" width="10" bestFit="1" customWidth="1"/>
    <col min="603" max="647" width="12" bestFit="1" customWidth="1"/>
    <col min="648" max="648" width="11" bestFit="1" customWidth="1"/>
    <col min="649" max="653" width="12" bestFit="1" customWidth="1"/>
    <col min="654" max="654" width="10" bestFit="1" customWidth="1"/>
    <col min="655" max="676" width="12" bestFit="1" customWidth="1"/>
    <col min="677" max="677" width="11" bestFit="1" customWidth="1"/>
    <col min="678" max="678" width="12" bestFit="1" customWidth="1"/>
    <col min="679" max="679" width="11" bestFit="1" customWidth="1"/>
    <col min="680" max="701" width="12" bestFit="1" customWidth="1"/>
    <col min="702" max="702" width="10" bestFit="1" customWidth="1"/>
    <col min="703" max="722" width="12" bestFit="1" customWidth="1"/>
    <col min="723" max="723" width="11" bestFit="1" customWidth="1"/>
    <col min="724" max="745" width="12" bestFit="1" customWidth="1"/>
    <col min="746" max="746" width="10" bestFit="1" customWidth="1"/>
    <col min="747" max="783" width="12" bestFit="1" customWidth="1"/>
    <col min="784" max="784" width="10" bestFit="1" customWidth="1"/>
    <col min="785" max="827" width="12" bestFit="1" customWidth="1"/>
    <col min="828" max="828" width="10" bestFit="1" customWidth="1"/>
    <col min="829" max="855" width="12" bestFit="1" customWidth="1"/>
    <col min="856" max="856" width="11" bestFit="1" customWidth="1"/>
    <col min="857" max="868" width="12" bestFit="1" customWidth="1"/>
    <col min="869" max="869" width="9" bestFit="1" customWidth="1"/>
    <col min="870" max="881" width="12" bestFit="1" customWidth="1"/>
    <col min="882" max="882" width="10" bestFit="1" customWidth="1"/>
    <col min="883" max="896" width="12" bestFit="1" customWidth="1"/>
    <col min="897" max="897" width="10" bestFit="1" customWidth="1"/>
    <col min="898" max="913" width="12" bestFit="1" customWidth="1"/>
    <col min="914" max="914" width="11" bestFit="1" customWidth="1"/>
    <col min="915" max="925" width="12" bestFit="1" customWidth="1"/>
    <col min="926" max="926" width="11" bestFit="1" customWidth="1"/>
    <col min="927" max="944" width="12" bestFit="1" customWidth="1"/>
    <col min="945" max="945" width="11" bestFit="1" customWidth="1"/>
    <col min="946" max="955" width="12" bestFit="1" customWidth="1"/>
    <col min="956" max="956" width="8" bestFit="1" customWidth="1"/>
    <col min="957" max="988" width="12" bestFit="1" customWidth="1"/>
    <col min="989" max="989" width="11" bestFit="1" customWidth="1"/>
    <col min="990" max="1010" width="12" bestFit="1" customWidth="1"/>
    <col min="1011" max="1011" width="11" bestFit="1" customWidth="1"/>
    <col min="1012" max="1083" width="12" bestFit="1" customWidth="1"/>
    <col min="1084" max="1084" width="11" bestFit="1" customWidth="1"/>
    <col min="1085" max="1102" width="12" bestFit="1" customWidth="1"/>
    <col min="1103" max="1103" width="11" bestFit="1" customWidth="1"/>
    <col min="1104" max="1132" width="12" bestFit="1" customWidth="1"/>
    <col min="1133" max="1133" width="11" bestFit="1" customWidth="1"/>
    <col min="1134" max="1143" width="12" bestFit="1" customWidth="1"/>
    <col min="1144" max="1144" width="11" bestFit="1" customWidth="1"/>
    <col min="1145" max="1174" width="12" bestFit="1" customWidth="1"/>
    <col min="1175" max="1175" width="11" bestFit="1" customWidth="1"/>
    <col min="1176" max="1180" width="12" bestFit="1" customWidth="1"/>
    <col min="1181" max="1181" width="11" bestFit="1" customWidth="1"/>
    <col min="1182" max="1248" width="12" bestFit="1" customWidth="1"/>
    <col min="1249" max="1249" width="11" bestFit="1" customWidth="1"/>
    <col min="1250" max="1264" width="12" bestFit="1" customWidth="1"/>
    <col min="1265" max="1265" width="9" bestFit="1" customWidth="1"/>
    <col min="1266" max="1278" width="12" bestFit="1" customWidth="1"/>
    <col min="1279" max="1279" width="11" bestFit="1" customWidth="1"/>
    <col min="1280" max="1282" width="12" bestFit="1" customWidth="1"/>
    <col min="1283" max="1283" width="9" bestFit="1" customWidth="1"/>
    <col min="1284" max="1319" width="12" bestFit="1" customWidth="1"/>
    <col min="1320" max="1320" width="11" bestFit="1" customWidth="1"/>
    <col min="1321" max="1350" width="12" bestFit="1" customWidth="1"/>
    <col min="1351" max="1351" width="10" bestFit="1" customWidth="1"/>
    <col min="1352" max="1357" width="12" bestFit="1" customWidth="1"/>
    <col min="1358" max="1358" width="9" bestFit="1" customWidth="1"/>
    <col min="1359" max="1394" width="12" bestFit="1" customWidth="1"/>
    <col min="1395" max="1395" width="9" bestFit="1" customWidth="1"/>
    <col min="1396" max="1396" width="10" bestFit="1" customWidth="1"/>
    <col min="1397" max="1434" width="12" bestFit="1" customWidth="1"/>
    <col min="1435" max="1435" width="11" bestFit="1" customWidth="1"/>
    <col min="1436" max="1437" width="12" bestFit="1" customWidth="1"/>
    <col min="1438" max="1438" width="11" bestFit="1" customWidth="1"/>
    <col min="1439" max="1442" width="12" bestFit="1" customWidth="1"/>
    <col min="1443" max="1443" width="11" bestFit="1" customWidth="1"/>
    <col min="1444" max="1461" width="12" bestFit="1" customWidth="1"/>
    <col min="1462" max="1462" width="31.33203125" bestFit="1" customWidth="1"/>
    <col min="1463" max="1463" width="12" bestFit="1" customWidth="1"/>
  </cols>
  <sheetData>
    <row r="3" spans="1:2" x14ac:dyDescent="0.3">
      <c r="A3" s="96" t="s">
        <v>63</v>
      </c>
      <c r="B3" t="s">
        <v>64</v>
      </c>
    </row>
    <row r="4" spans="1:2" x14ac:dyDescent="0.3">
      <c r="A4" s="97">
        <v>1</v>
      </c>
      <c r="B4" s="99">
        <v>284975.57971170923</v>
      </c>
    </row>
    <row r="5" spans="1:2" x14ac:dyDescent="0.3">
      <c r="A5" s="98" t="s">
        <v>65</v>
      </c>
      <c r="B5" s="99">
        <v>148265.30471392811</v>
      </c>
    </row>
    <row r="6" spans="1:2" x14ac:dyDescent="0.3">
      <c r="A6" s="98" t="s">
        <v>66</v>
      </c>
      <c r="B6" s="99">
        <v>136710.27499778112</v>
      </c>
    </row>
    <row r="7" spans="1:2" x14ac:dyDescent="0.3">
      <c r="A7" s="97">
        <v>2</v>
      </c>
      <c r="B7" s="99">
        <v>269482.29237564362</v>
      </c>
    </row>
    <row r="8" spans="1:2" x14ac:dyDescent="0.3">
      <c r="A8" s="98" t="s">
        <v>65</v>
      </c>
      <c r="B8" s="99">
        <v>141863.05841850099</v>
      </c>
    </row>
    <row r="9" spans="1:2" x14ac:dyDescent="0.3">
      <c r="A9" s="98" t="s">
        <v>66</v>
      </c>
      <c r="B9" s="99">
        <v>127619.23395714263</v>
      </c>
    </row>
    <row r="10" spans="1:2" x14ac:dyDescent="0.3">
      <c r="A10" s="97">
        <v>3</v>
      </c>
      <c r="B10" s="99">
        <v>263849.00336560106</v>
      </c>
    </row>
    <row r="11" spans="1:2" x14ac:dyDescent="0.3">
      <c r="A11" s="98" t="s">
        <v>65</v>
      </c>
      <c r="B11" s="99">
        <v>136632.14423638047</v>
      </c>
    </row>
    <row r="12" spans="1:2" x14ac:dyDescent="0.3">
      <c r="A12" s="98" t="s">
        <v>66</v>
      </c>
      <c r="B12" s="99">
        <v>127216.85912922057</v>
      </c>
    </row>
    <row r="13" spans="1:2" x14ac:dyDescent="0.3">
      <c r="A13" s="97">
        <v>4</v>
      </c>
      <c r="B13" s="99">
        <v>262295.97050716449</v>
      </c>
    </row>
    <row r="14" spans="1:2" x14ac:dyDescent="0.3">
      <c r="A14" s="98" t="s">
        <v>65</v>
      </c>
      <c r="B14" s="99">
        <v>140970.84711409119</v>
      </c>
    </row>
    <row r="15" spans="1:2" x14ac:dyDescent="0.3">
      <c r="A15" s="98" t="s">
        <v>66</v>
      </c>
      <c r="B15" s="99">
        <v>121325.12339307333</v>
      </c>
    </row>
    <row r="16" spans="1:2" x14ac:dyDescent="0.3">
      <c r="A16" s="97">
        <v>5</v>
      </c>
      <c r="B16" s="99">
        <v>266077.1811393972</v>
      </c>
    </row>
    <row r="17" spans="1:2" x14ac:dyDescent="0.3">
      <c r="A17" s="98" t="s">
        <v>65</v>
      </c>
      <c r="B17" s="99">
        <v>139102.23975141044</v>
      </c>
    </row>
    <row r="18" spans="1:2" x14ac:dyDescent="0.3">
      <c r="A18" s="98" t="s">
        <v>66</v>
      </c>
      <c r="B18" s="99">
        <v>126974.94138798675</v>
      </c>
    </row>
    <row r="19" spans="1:2" x14ac:dyDescent="0.3">
      <c r="A19" s="97">
        <v>6</v>
      </c>
      <c r="B19" s="99">
        <v>267569.95933731133</v>
      </c>
    </row>
    <row r="20" spans="1:2" x14ac:dyDescent="0.3">
      <c r="A20" s="98" t="s">
        <v>65</v>
      </c>
      <c r="B20" s="99">
        <v>141558.89746555834</v>
      </c>
    </row>
    <row r="21" spans="1:2" x14ac:dyDescent="0.3">
      <c r="A21" s="98" t="s">
        <v>66</v>
      </c>
      <c r="B21" s="99">
        <v>126011.06187175297</v>
      </c>
    </row>
    <row r="22" spans="1:2" x14ac:dyDescent="0.3">
      <c r="A22" s="97">
        <v>7</v>
      </c>
      <c r="B22" s="99">
        <v>283098.23065934319</v>
      </c>
    </row>
    <row r="23" spans="1:2" x14ac:dyDescent="0.3">
      <c r="A23" s="98" t="s">
        <v>65</v>
      </c>
      <c r="B23" s="99">
        <v>151482.44245101005</v>
      </c>
    </row>
    <row r="24" spans="1:2" x14ac:dyDescent="0.3">
      <c r="A24" s="98" t="s">
        <v>66</v>
      </c>
      <c r="B24" s="99">
        <v>131615.78820833314</v>
      </c>
    </row>
    <row r="25" spans="1:2" x14ac:dyDescent="0.3">
      <c r="A25" s="97">
        <v>8</v>
      </c>
      <c r="B25" s="99">
        <v>272931.34648930671</v>
      </c>
    </row>
    <row r="26" spans="1:2" x14ac:dyDescent="0.3">
      <c r="A26" s="98" t="s">
        <v>65</v>
      </c>
      <c r="B26" s="99">
        <v>142652.61274724349</v>
      </c>
    </row>
    <row r="27" spans="1:2" x14ac:dyDescent="0.3">
      <c r="A27" s="98" t="s">
        <v>66</v>
      </c>
      <c r="B27" s="99">
        <v>130278.73374206324</v>
      </c>
    </row>
    <row r="28" spans="1:2" x14ac:dyDescent="0.3">
      <c r="A28" s="97">
        <v>9</v>
      </c>
      <c r="B28" s="99">
        <v>258401.18221079448</v>
      </c>
    </row>
    <row r="29" spans="1:2" x14ac:dyDescent="0.3">
      <c r="A29" s="98" t="s">
        <v>65</v>
      </c>
      <c r="B29" s="99">
        <v>135680.54624753716</v>
      </c>
    </row>
    <row r="30" spans="1:2" x14ac:dyDescent="0.3">
      <c r="A30" s="98" t="s">
        <v>66</v>
      </c>
      <c r="B30" s="99">
        <v>122720.63596325731</v>
      </c>
    </row>
    <row r="31" spans="1:2" x14ac:dyDescent="0.3">
      <c r="A31" s="97">
        <v>10</v>
      </c>
      <c r="B31" s="99">
        <v>260274.93127646067</v>
      </c>
    </row>
    <row r="32" spans="1:2" x14ac:dyDescent="0.3">
      <c r="A32" s="98" t="s">
        <v>65</v>
      </c>
      <c r="B32" s="99">
        <v>135705.32781812758</v>
      </c>
    </row>
    <row r="33" spans="1:2" x14ac:dyDescent="0.3">
      <c r="A33" s="98" t="s">
        <v>66</v>
      </c>
      <c r="B33" s="99">
        <v>124569.60345833309</v>
      </c>
    </row>
    <row r="34" spans="1:2" x14ac:dyDescent="0.3">
      <c r="A34" s="97">
        <v>11</v>
      </c>
      <c r="B34" s="99">
        <v>264111.51947911998</v>
      </c>
    </row>
    <row r="35" spans="1:2" x14ac:dyDescent="0.3">
      <c r="A35" s="98" t="s">
        <v>65</v>
      </c>
      <c r="B35" s="99">
        <v>138206.24830893628</v>
      </c>
    </row>
    <row r="36" spans="1:2" x14ac:dyDescent="0.3">
      <c r="A36" s="98" t="s">
        <v>66</v>
      </c>
      <c r="B36" s="99">
        <v>125905.27117018368</v>
      </c>
    </row>
    <row r="37" spans="1:2" x14ac:dyDescent="0.3">
      <c r="A37" s="97">
        <v>12</v>
      </c>
      <c r="B37" s="99">
        <v>286712.74293038173</v>
      </c>
    </row>
    <row r="38" spans="1:2" x14ac:dyDescent="0.3">
      <c r="A38" s="98" t="s">
        <v>65</v>
      </c>
      <c r="B38" s="99">
        <v>151503.2313811396</v>
      </c>
    </row>
    <row r="39" spans="1:2" x14ac:dyDescent="0.3">
      <c r="A39" s="98" t="s">
        <v>66</v>
      </c>
      <c r="B39" s="99">
        <v>135209.51154924213</v>
      </c>
    </row>
    <row r="40" spans="1:2" x14ac:dyDescent="0.3">
      <c r="A40" s="97" t="s">
        <v>8</v>
      </c>
      <c r="B40" s="99">
        <v>0</v>
      </c>
    </row>
    <row r="41" spans="1:2" x14ac:dyDescent="0.3">
      <c r="A41" s="98" t="s">
        <v>29</v>
      </c>
      <c r="B41" s="99">
        <v>0</v>
      </c>
    </row>
    <row r="42" spans="1:2" x14ac:dyDescent="0.3">
      <c r="A42" s="97" t="s">
        <v>67</v>
      </c>
      <c r="B42">
        <v>3239779.939482234</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462"/>
  <sheetViews>
    <sheetView workbookViewId="0">
      <selection activeCell="D9" sqref="D9"/>
    </sheetView>
  </sheetViews>
  <sheetFormatPr defaultColWidth="14.44140625" defaultRowHeight="15" customHeight="1" x14ac:dyDescent="0.3"/>
  <cols>
    <col min="1" max="1" width="23" customWidth="1"/>
    <col min="2" max="2" width="31.88671875" customWidth="1"/>
    <col min="3" max="3" width="26.109375" style="95" customWidth="1"/>
    <col min="4" max="4" width="13.109375" customWidth="1"/>
    <col min="5" max="5" width="11.5546875" customWidth="1"/>
    <col min="6" max="6" width="10.88671875" customWidth="1"/>
    <col min="7" max="26" width="8.6640625" customWidth="1"/>
  </cols>
  <sheetData>
    <row r="1" spans="1:26" ht="14.25" customHeight="1" x14ac:dyDescent="0.3">
      <c r="A1" s="74" t="s">
        <v>31</v>
      </c>
      <c r="B1" s="75" t="s">
        <v>68</v>
      </c>
      <c r="C1" s="91" t="s">
        <v>69</v>
      </c>
      <c r="D1" s="75" t="s">
        <v>70</v>
      </c>
      <c r="E1" s="76" t="s">
        <v>71</v>
      </c>
      <c r="F1" s="120"/>
      <c r="G1" s="120"/>
      <c r="H1" s="120"/>
      <c r="I1" s="120"/>
      <c r="J1" s="120"/>
      <c r="K1" s="120"/>
      <c r="L1" s="120"/>
      <c r="M1" s="120"/>
      <c r="N1" s="120"/>
      <c r="O1" s="120"/>
      <c r="P1" s="120"/>
      <c r="Q1" s="120"/>
      <c r="R1" s="120"/>
      <c r="S1" s="120"/>
      <c r="T1" s="120"/>
      <c r="U1" s="120"/>
      <c r="V1" s="120"/>
      <c r="W1" s="120"/>
      <c r="X1" s="120"/>
      <c r="Y1" s="120"/>
      <c r="Z1" s="120"/>
    </row>
    <row r="2" spans="1:26" ht="14.25" customHeight="1" x14ac:dyDescent="0.3">
      <c r="A2" s="74" t="s">
        <v>22</v>
      </c>
      <c r="B2" s="75" t="s">
        <v>24</v>
      </c>
      <c r="C2" s="91" t="s">
        <v>26</v>
      </c>
      <c r="D2" s="77" t="s">
        <v>8</v>
      </c>
      <c r="E2" s="78" t="s">
        <v>29</v>
      </c>
      <c r="F2" s="120"/>
      <c r="G2" s="120"/>
      <c r="H2" s="120"/>
      <c r="I2" s="120"/>
      <c r="J2" s="120"/>
      <c r="K2" s="120"/>
      <c r="L2" s="120"/>
      <c r="M2" s="120"/>
      <c r="N2" s="120"/>
      <c r="O2" s="120"/>
      <c r="P2" s="120"/>
      <c r="Q2" s="120"/>
      <c r="R2" s="120"/>
      <c r="S2" s="120"/>
      <c r="T2" s="120"/>
      <c r="U2" s="120"/>
      <c r="V2" s="120"/>
      <c r="W2" s="120"/>
      <c r="X2" s="120"/>
      <c r="Y2" s="120"/>
      <c r="Z2" s="120"/>
    </row>
    <row r="3" spans="1:26" ht="14.25" customHeight="1" x14ac:dyDescent="0.3">
      <c r="A3" s="79">
        <v>41640</v>
      </c>
      <c r="B3" s="80">
        <v>2674.4304999999999</v>
      </c>
      <c r="C3" s="92">
        <v>89.334249999999997</v>
      </c>
      <c r="D3" s="81">
        <f t="shared" ref="D3:D257" si="0">MONTH(A3)</f>
        <v>1</v>
      </c>
      <c r="E3" s="82" t="s">
        <v>66</v>
      </c>
      <c r="F3" s="17"/>
    </row>
    <row r="4" spans="1:26" ht="14.25" customHeight="1" x14ac:dyDescent="0.3">
      <c r="A4" s="83">
        <v>41640.5</v>
      </c>
      <c r="B4" s="84">
        <v>2576.1278333333298</v>
      </c>
      <c r="C4" s="93">
        <v>61.945999999999998</v>
      </c>
      <c r="D4" s="85">
        <f t="shared" si="0"/>
        <v>1</v>
      </c>
      <c r="E4" s="86" t="s">
        <v>66</v>
      </c>
      <c r="F4" s="17"/>
    </row>
    <row r="5" spans="1:26" ht="14.25" customHeight="1" x14ac:dyDescent="0.3">
      <c r="A5" s="79">
        <v>41641</v>
      </c>
      <c r="B5" s="80">
        <v>2131.9819583333301</v>
      </c>
      <c r="C5" s="92">
        <v>45.9017499999999</v>
      </c>
      <c r="D5" s="81">
        <f t="shared" si="0"/>
        <v>1</v>
      </c>
      <c r="E5" s="82" t="s">
        <v>66</v>
      </c>
      <c r="F5" s="17"/>
    </row>
    <row r="6" spans="1:26" ht="14.25" customHeight="1" x14ac:dyDescent="0.3">
      <c r="A6" s="83">
        <v>41641.5</v>
      </c>
      <c r="B6" s="84">
        <v>2772.0559583333302</v>
      </c>
      <c r="C6" s="93">
        <v>80.858249999999998</v>
      </c>
      <c r="D6" s="85">
        <f t="shared" si="0"/>
        <v>1</v>
      </c>
      <c r="E6" s="86" t="s">
        <v>66</v>
      </c>
      <c r="F6" s="17"/>
    </row>
    <row r="7" spans="1:26" ht="14.25" customHeight="1" x14ac:dyDescent="0.3">
      <c r="A7" s="79">
        <v>41642</v>
      </c>
      <c r="B7" s="80">
        <v>2143.486625</v>
      </c>
      <c r="C7" s="92">
        <v>55.961833333333303</v>
      </c>
      <c r="D7" s="81">
        <f t="shared" si="0"/>
        <v>1</v>
      </c>
      <c r="E7" s="82" t="s">
        <v>66</v>
      </c>
      <c r="F7" s="17"/>
    </row>
    <row r="8" spans="1:26" ht="14.25" customHeight="1" x14ac:dyDescent="0.3">
      <c r="A8" s="83">
        <v>41642.5</v>
      </c>
      <c r="B8" s="84">
        <v>2682.031125</v>
      </c>
      <c r="C8" s="93">
        <v>101.094833333333</v>
      </c>
      <c r="D8" s="85">
        <f t="shared" si="0"/>
        <v>1</v>
      </c>
      <c r="E8" s="86" t="s">
        <v>66</v>
      </c>
      <c r="F8" s="17"/>
    </row>
    <row r="9" spans="1:26" ht="14.25" customHeight="1" x14ac:dyDescent="0.3">
      <c r="A9" s="79">
        <v>41643</v>
      </c>
      <c r="B9" s="80">
        <v>1788.07475</v>
      </c>
      <c r="C9" s="92">
        <v>26.664999999999999</v>
      </c>
      <c r="D9" s="81">
        <f t="shared" si="0"/>
        <v>1</v>
      </c>
      <c r="E9" s="82" t="s">
        <v>66</v>
      </c>
      <c r="F9" s="17"/>
    </row>
    <row r="10" spans="1:26" ht="14.25" customHeight="1" x14ac:dyDescent="0.3">
      <c r="A10" s="83">
        <v>41643.5</v>
      </c>
      <c r="B10" s="84">
        <v>2082.8450909090898</v>
      </c>
      <c r="C10" s="93">
        <v>38.894545454545401</v>
      </c>
      <c r="D10" s="85">
        <f t="shared" si="0"/>
        <v>1</v>
      </c>
      <c r="E10" s="86" t="s">
        <v>66</v>
      </c>
      <c r="F10" s="17"/>
    </row>
    <row r="11" spans="1:26" ht="14.25" customHeight="1" x14ac:dyDescent="0.3">
      <c r="A11" s="79">
        <v>41644</v>
      </c>
      <c r="B11" s="80">
        <v>1815.8505</v>
      </c>
      <c r="C11" s="92">
        <v>46.715000000000003</v>
      </c>
      <c r="D11" s="81">
        <f t="shared" si="0"/>
        <v>1</v>
      </c>
      <c r="E11" s="82" t="s">
        <v>66</v>
      </c>
      <c r="F11" s="17"/>
    </row>
    <row r="12" spans="1:26" ht="14.25" customHeight="1" x14ac:dyDescent="0.3">
      <c r="A12" s="83">
        <v>41644.5</v>
      </c>
      <c r="B12" s="84">
        <v>2219.27536363636</v>
      </c>
      <c r="C12" s="93">
        <v>46.208636363636302</v>
      </c>
      <c r="D12" s="85">
        <f t="shared" si="0"/>
        <v>1</v>
      </c>
      <c r="E12" s="86" t="s">
        <v>66</v>
      </c>
      <c r="F12" s="17"/>
    </row>
    <row r="13" spans="1:26" ht="14.25" customHeight="1" x14ac:dyDescent="0.3">
      <c r="A13" s="79">
        <v>41645</v>
      </c>
      <c r="B13" s="80">
        <v>2142.3453</v>
      </c>
      <c r="C13" s="92">
        <v>41.856000000000002</v>
      </c>
      <c r="D13" s="81">
        <f t="shared" si="0"/>
        <v>1</v>
      </c>
      <c r="E13" s="82" t="s">
        <v>66</v>
      </c>
      <c r="F13" s="17"/>
    </row>
    <row r="14" spans="1:26" ht="14.25" customHeight="1" x14ac:dyDescent="0.3">
      <c r="A14" s="83">
        <v>41645.5</v>
      </c>
      <c r="B14" s="84">
        <v>2169.7437083333298</v>
      </c>
      <c r="C14" s="93">
        <v>46.013749999999902</v>
      </c>
      <c r="D14" s="85">
        <f t="shared" si="0"/>
        <v>1</v>
      </c>
      <c r="E14" s="86" t="s">
        <v>66</v>
      </c>
      <c r="F14" s="17"/>
    </row>
    <row r="15" spans="1:26" ht="14.25" customHeight="1" x14ac:dyDescent="0.3">
      <c r="A15" s="79">
        <v>41646</v>
      </c>
      <c r="B15" s="80">
        <v>2228.9214999999999</v>
      </c>
      <c r="C15" s="92">
        <v>34.894374999999997</v>
      </c>
      <c r="D15" s="81">
        <f t="shared" si="0"/>
        <v>1</v>
      </c>
      <c r="E15" s="82" t="s">
        <v>66</v>
      </c>
      <c r="F15" s="17"/>
    </row>
    <row r="16" spans="1:26" ht="14.25" customHeight="1" x14ac:dyDescent="0.3">
      <c r="A16" s="83">
        <v>41646.5</v>
      </c>
      <c r="B16" s="84">
        <v>2289.4490000000001</v>
      </c>
      <c r="C16" s="93">
        <v>53.312916666666602</v>
      </c>
      <c r="D16" s="85">
        <f t="shared" si="0"/>
        <v>1</v>
      </c>
      <c r="E16" s="86" t="s">
        <v>66</v>
      </c>
      <c r="F16" s="17"/>
    </row>
    <row r="17" spans="1:6" ht="14.25" customHeight="1" x14ac:dyDescent="0.3">
      <c r="A17" s="79">
        <v>41647</v>
      </c>
      <c r="B17" s="80">
        <v>1966.19391666666</v>
      </c>
      <c r="C17" s="92">
        <v>70.307083333333296</v>
      </c>
      <c r="D17" s="81">
        <f t="shared" si="0"/>
        <v>1</v>
      </c>
      <c r="E17" s="82" t="s">
        <v>66</v>
      </c>
      <c r="F17" s="17"/>
    </row>
    <row r="18" spans="1:6" ht="14.25" customHeight="1" x14ac:dyDescent="0.3">
      <c r="A18" s="83">
        <v>41647.5</v>
      </c>
      <c r="B18" s="84">
        <v>2222.9840416666598</v>
      </c>
      <c r="C18" s="93">
        <v>64.552916666666604</v>
      </c>
      <c r="D18" s="85">
        <f t="shared" si="0"/>
        <v>1</v>
      </c>
      <c r="E18" s="86" t="s">
        <v>66</v>
      </c>
      <c r="F18" s="17"/>
    </row>
    <row r="19" spans="1:6" ht="14.25" customHeight="1" x14ac:dyDescent="0.3">
      <c r="A19" s="79">
        <v>41648</v>
      </c>
      <c r="B19" s="80">
        <v>1651.58858333333</v>
      </c>
      <c r="C19" s="92">
        <v>49.776249999999997</v>
      </c>
      <c r="D19" s="81">
        <f t="shared" si="0"/>
        <v>1</v>
      </c>
      <c r="E19" s="82" t="s">
        <v>66</v>
      </c>
      <c r="F19" s="17"/>
    </row>
    <row r="20" spans="1:6" ht="14.25" customHeight="1" x14ac:dyDescent="0.3">
      <c r="A20" s="83">
        <v>41648.5</v>
      </c>
      <c r="B20" s="84">
        <v>1957.57495833333</v>
      </c>
      <c r="C20" s="93">
        <v>61.483333333333299</v>
      </c>
      <c r="D20" s="85">
        <f t="shared" si="0"/>
        <v>1</v>
      </c>
      <c r="E20" s="86" t="s">
        <v>66</v>
      </c>
      <c r="F20" s="17"/>
    </row>
    <row r="21" spans="1:6" ht="14.25" customHeight="1" x14ac:dyDescent="0.3">
      <c r="A21" s="79">
        <v>41649</v>
      </c>
      <c r="B21" s="80">
        <v>1865.0249999999901</v>
      </c>
      <c r="C21" s="92">
        <v>56.407083333333297</v>
      </c>
      <c r="D21" s="81">
        <f t="shared" si="0"/>
        <v>1</v>
      </c>
      <c r="E21" s="82" t="s">
        <v>66</v>
      </c>
      <c r="F21" s="17"/>
    </row>
    <row r="22" spans="1:6" ht="14.25" customHeight="1" x14ac:dyDescent="0.3">
      <c r="A22" s="83">
        <v>41649.5</v>
      </c>
      <c r="B22" s="84">
        <v>2157.2933333333299</v>
      </c>
      <c r="C22" s="93">
        <v>69.813749999999999</v>
      </c>
      <c r="D22" s="85">
        <f t="shared" si="0"/>
        <v>1</v>
      </c>
      <c r="E22" s="86" t="s">
        <v>66</v>
      </c>
      <c r="F22" s="17"/>
    </row>
    <row r="23" spans="1:6" ht="14.25" customHeight="1" x14ac:dyDescent="0.3">
      <c r="A23" s="79">
        <v>41650</v>
      </c>
      <c r="B23" s="80">
        <v>1933.9007916666601</v>
      </c>
      <c r="C23" s="92">
        <v>53.609583333333298</v>
      </c>
      <c r="D23" s="81">
        <f t="shared" si="0"/>
        <v>1</v>
      </c>
      <c r="E23" s="82" t="s">
        <v>66</v>
      </c>
      <c r="F23" s="17"/>
    </row>
    <row r="24" spans="1:6" ht="14.25" customHeight="1" x14ac:dyDescent="0.3">
      <c r="A24" s="83">
        <v>41650.5</v>
      </c>
      <c r="B24" s="84">
        <v>2161.194375</v>
      </c>
      <c r="C24" s="93">
        <v>53.2916666666666</v>
      </c>
      <c r="D24" s="85">
        <f t="shared" si="0"/>
        <v>1</v>
      </c>
      <c r="E24" s="86" t="s">
        <v>66</v>
      </c>
      <c r="F24" s="17"/>
    </row>
    <row r="25" spans="1:6" ht="14.25" customHeight="1" x14ac:dyDescent="0.3">
      <c r="A25" s="79">
        <v>41651</v>
      </c>
      <c r="B25" s="80">
        <v>1672.51316666666</v>
      </c>
      <c r="C25" s="92">
        <v>53.844583333333297</v>
      </c>
      <c r="D25" s="81">
        <f t="shared" si="0"/>
        <v>1</v>
      </c>
      <c r="E25" s="82" t="s">
        <v>66</v>
      </c>
      <c r="F25" s="17"/>
    </row>
    <row r="26" spans="1:6" ht="14.25" customHeight="1" x14ac:dyDescent="0.3">
      <c r="A26" s="83">
        <v>41651.5</v>
      </c>
      <c r="B26" s="84">
        <v>1928.0590416666601</v>
      </c>
      <c r="C26" s="93">
        <v>53.347916666666599</v>
      </c>
      <c r="D26" s="85">
        <f t="shared" si="0"/>
        <v>1</v>
      </c>
      <c r="E26" s="86" t="s">
        <v>66</v>
      </c>
      <c r="F26" s="17"/>
    </row>
    <row r="27" spans="1:6" ht="14.25" customHeight="1" x14ac:dyDescent="0.3">
      <c r="A27" s="79">
        <v>41652</v>
      </c>
      <c r="B27" s="80">
        <v>1863.6369999999899</v>
      </c>
      <c r="C27" s="92">
        <v>55.712166666666597</v>
      </c>
      <c r="D27" s="81">
        <f t="shared" si="0"/>
        <v>1</v>
      </c>
      <c r="E27" s="82" t="s">
        <v>66</v>
      </c>
      <c r="F27" s="17"/>
    </row>
    <row r="28" spans="1:6" ht="14.25" customHeight="1" x14ac:dyDescent="0.3">
      <c r="A28" s="83">
        <v>41652.5</v>
      </c>
      <c r="B28" s="84">
        <v>2185.68658333333</v>
      </c>
      <c r="C28" s="93">
        <v>66.450833333333307</v>
      </c>
      <c r="D28" s="85">
        <f t="shared" si="0"/>
        <v>1</v>
      </c>
      <c r="E28" s="86" t="s">
        <v>66</v>
      </c>
      <c r="F28" s="17"/>
    </row>
    <row r="29" spans="1:6" ht="14.25" customHeight="1" x14ac:dyDescent="0.3">
      <c r="A29" s="79">
        <v>41653</v>
      </c>
      <c r="B29" s="80">
        <v>2185.5760416666599</v>
      </c>
      <c r="C29" s="92">
        <v>78.998583333333301</v>
      </c>
      <c r="D29" s="81">
        <f t="shared" si="0"/>
        <v>1</v>
      </c>
      <c r="E29" s="82" t="s">
        <v>66</v>
      </c>
      <c r="F29" s="17"/>
    </row>
    <row r="30" spans="1:6" ht="14.25" customHeight="1" x14ac:dyDescent="0.3">
      <c r="A30" s="83">
        <v>41653.5</v>
      </c>
      <c r="B30" s="84">
        <v>3175.2769166666599</v>
      </c>
      <c r="C30" s="93">
        <v>159.797333333333</v>
      </c>
      <c r="D30" s="85">
        <f t="shared" si="0"/>
        <v>1</v>
      </c>
      <c r="E30" s="86" t="s">
        <v>66</v>
      </c>
      <c r="F30" s="17"/>
    </row>
    <row r="31" spans="1:6" ht="14.25" customHeight="1" x14ac:dyDescent="0.3">
      <c r="A31" s="79">
        <v>41654</v>
      </c>
      <c r="B31" s="80">
        <v>2648.79408333333</v>
      </c>
      <c r="C31" s="92">
        <v>108.42100000000001</v>
      </c>
      <c r="D31" s="81">
        <f t="shared" si="0"/>
        <v>1</v>
      </c>
      <c r="E31" s="82" t="s">
        <v>66</v>
      </c>
      <c r="F31" s="17"/>
    </row>
    <row r="32" spans="1:6" ht="14.25" customHeight="1" x14ac:dyDescent="0.3">
      <c r="A32" s="83">
        <v>41654.5</v>
      </c>
      <c r="B32" s="84">
        <v>3164.5167499999998</v>
      </c>
      <c r="C32" s="93">
        <v>132.91399999999999</v>
      </c>
      <c r="D32" s="85">
        <f t="shared" si="0"/>
        <v>1</v>
      </c>
      <c r="E32" s="86" t="s">
        <v>66</v>
      </c>
      <c r="F32" s="17"/>
    </row>
    <row r="33" spans="1:6" ht="14.25" customHeight="1" x14ac:dyDescent="0.3">
      <c r="A33" s="79">
        <v>41655</v>
      </c>
      <c r="B33" s="80">
        <v>2308.0395416666602</v>
      </c>
      <c r="C33" s="92">
        <v>68.866583333333296</v>
      </c>
      <c r="D33" s="81">
        <f t="shared" si="0"/>
        <v>1</v>
      </c>
      <c r="E33" s="82" t="s">
        <v>66</v>
      </c>
      <c r="F33" s="17"/>
    </row>
    <row r="34" spans="1:6" ht="14.25" customHeight="1" x14ac:dyDescent="0.3">
      <c r="A34" s="83">
        <v>41655.5</v>
      </c>
      <c r="B34" s="84">
        <v>2417.7790416666599</v>
      </c>
      <c r="C34" s="93">
        <v>50.487499999999997</v>
      </c>
      <c r="D34" s="85">
        <f t="shared" si="0"/>
        <v>1</v>
      </c>
      <c r="E34" s="86" t="s">
        <v>66</v>
      </c>
      <c r="F34" s="17"/>
    </row>
    <row r="35" spans="1:6" ht="14.25" customHeight="1" x14ac:dyDescent="0.3">
      <c r="A35" s="79">
        <v>41656</v>
      </c>
      <c r="B35" s="80">
        <v>1961.419625</v>
      </c>
      <c r="C35" s="92">
        <v>47.181833333333302</v>
      </c>
      <c r="D35" s="81">
        <f t="shared" si="0"/>
        <v>1</v>
      </c>
      <c r="E35" s="82" t="s">
        <v>66</v>
      </c>
      <c r="F35" s="17"/>
    </row>
    <row r="36" spans="1:6" ht="14.25" customHeight="1" x14ac:dyDescent="0.3">
      <c r="A36" s="83">
        <v>41656.5</v>
      </c>
      <c r="B36" s="84">
        <v>2127.0714583333302</v>
      </c>
      <c r="C36" s="93">
        <v>43.937833333333302</v>
      </c>
      <c r="D36" s="85">
        <f t="shared" si="0"/>
        <v>1</v>
      </c>
      <c r="E36" s="86" t="s">
        <v>66</v>
      </c>
      <c r="F36" s="17"/>
    </row>
    <row r="37" spans="1:6" ht="14.25" customHeight="1" x14ac:dyDescent="0.3">
      <c r="A37" s="79">
        <v>41657</v>
      </c>
      <c r="B37" s="80">
        <v>2004.6923124999901</v>
      </c>
      <c r="C37" s="92">
        <v>50.634124999999997</v>
      </c>
      <c r="D37" s="81">
        <f t="shared" si="0"/>
        <v>1</v>
      </c>
      <c r="E37" s="82" t="s">
        <v>66</v>
      </c>
      <c r="F37" s="17"/>
    </row>
    <row r="38" spans="1:6" ht="14.25" customHeight="1" x14ac:dyDescent="0.3">
      <c r="A38" s="83">
        <v>41657.5</v>
      </c>
      <c r="B38" s="84">
        <v>2200.4989999999998</v>
      </c>
      <c r="C38" s="93">
        <v>50.1071666666666</v>
      </c>
      <c r="D38" s="85">
        <f t="shared" si="0"/>
        <v>1</v>
      </c>
      <c r="E38" s="86" t="s">
        <v>66</v>
      </c>
      <c r="F38" s="17"/>
    </row>
    <row r="39" spans="1:6" ht="14.25" customHeight="1" x14ac:dyDescent="0.3">
      <c r="A39" s="79">
        <v>41658</v>
      </c>
      <c r="B39" s="80">
        <v>1839.5621428571401</v>
      </c>
      <c r="C39" s="92">
        <v>43.767999999999901</v>
      </c>
      <c r="D39" s="81">
        <f t="shared" si="0"/>
        <v>1</v>
      </c>
      <c r="E39" s="82" t="s">
        <v>66</v>
      </c>
      <c r="F39" s="17"/>
    </row>
    <row r="40" spans="1:6" ht="14.25" customHeight="1" x14ac:dyDescent="0.3">
      <c r="A40" s="83">
        <v>41658.5</v>
      </c>
      <c r="B40" s="84">
        <v>2184.156125</v>
      </c>
      <c r="C40" s="93">
        <v>72.031833333333296</v>
      </c>
      <c r="D40" s="85">
        <f t="shared" si="0"/>
        <v>1</v>
      </c>
      <c r="E40" s="86" t="s">
        <v>66</v>
      </c>
      <c r="F40" s="17"/>
    </row>
    <row r="41" spans="1:6" ht="14.25" customHeight="1" x14ac:dyDescent="0.3">
      <c r="A41" s="79">
        <v>41659</v>
      </c>
      <c r="B41" s="80">
        <v>1748.4124999999999</v>
      </c>
      <c r="C41" s="92">
        <v>44.526333333333298</v>
      </c>
      <c r="D41" s="81">
        <f t="shared" si="0"/>
        <v>1</v>
      </c>
      <c r="E41" s="82" t="s">
        <v>66</v>
      </c>
      <c r="F41" s="17"/>
    </row>
    <row r="42" spans="1:6" ht="14.25" customHeight="1" x14ac:dyDescent="0.3">
      <c r="A42" s="83">
        <v>41659.5</v>
      </c>
      <c r="B42" s="84">
        <v>2417.6507083333299</v>
      </c>
      <c r="C42" s="93">
        <v>65.881833333333304</v>
      </c>
      <c r="D42" s="85">
        <f t="shared" si="0"/>
        <v>1</v>
      </c>
      <c r="E42" s="86" t="s">
        <v>66</v>
      </c>
      <c r="F42" s="17"/>
    </row>
    <row r="43" spans="1:6" ht="14.25" customHeight="1" x14ac:dyDescent="0.3">
      <c r="A43" s="79">
        <v>41660</v>
      </c>
      <c r="B43" s="80">
        <v>2067.5482916666601</v>
      </c>
      <c r="C43" s="92">
        <v>47.251666666666601</v>
      </c>
      <c r="D43" s="81">
        <f t="shared" si="0"/>
        <v>1</v>
      </c>
      <c r="E43" s="82" t="s">
        <v>66</v>
      </c>
      <c r="F43" s="17"/>
    </row>
    <row r="44" spans="1:6" ht="14.25" customHeight="1" x14ac:dyDescent="0.3">
      <c r="A44" s="83">
        <v>41660.5</v>
      </c>
      <c r="B44" s="84">
        <v>2572.71675</v>
      </c>
      <c r="C44" s="93">
        <v>63.338166666666602</v>
      </c>
      <c r="D44" s="85">
        <f t="shared" si="0"/>
        <v>1</v>
      </c>
      <c r="E44" s="86" t="s">
        <v>66</v>
      </c>
      <c r="F44" s="17"/>
    </row>
    <row r="45" spans="1:6" ht="14.25" customHeight="1" x14ac:dyDescent="0.3">
      <c r="A45" s="79">
        <v>41661</v>
      </c>
      <c r="B45" s="80">
        <v>2070.56383333333</v>
      </c>
      <c r="C45" s="92">
        <v>49.39425</v>
      </c>
      <c r="D45" s="81">
        <f t="shared" si="0"/>
        <v>1</v>
      </c>
      <c r="E45" s="82" t="s">
        <v>66</v>
      </c>
      <c r="F45" s="17"/>
    </row>
    <row r="46" spans="1:6" ht="14.25" customHeight="1" x14ac:dyDescent="0.3">
      <c r="A46" s="83">
        <v>41661.5</v>
      </c>
      <c r="B46" s="84">
        <v>2702.1071666666599</v>
      </c>
      <c r="C46" s="93">
        <v>77.915249999999901</v>
      </c>
      <c r="D46" s="85">
        <f t="shared" si="0"/>
        <v>1</v>
      </c>
      <c r="E46" s="86" t="s">
        <v>66</v>
      </c>
      <c r="F46" s="17"/>
    </row>
    <row r="47" spans="1:6" ht="14.25" customHeight="1" x14ac:dyDescent="0.3">
      <c r="A47" s="79">
        <v>41662</v>
      </c>
      <c r="B47" s="80">
        <v>2155.5055416666601</v>
      </c>
      <c r="C47" s="92">
        <v>48.651249999999997</v>
      </c>
      <c r="D47" s="81">
        <f t="shared" si="0"/>
        <v>1</v>
      </c>
      <c r="E47" s="82" t="s">
        <v>66</v>
      </c>
      <c r="F47" s="17"/>
    </row>
    <row r="48" spans="1:6" ht="14.25" customHeight="1" x14ac:dyDescent="0.3">
      <c r="A48" s="83">
        <v>41662.5</v>
      </c>
      <c r="B48" s="84">
        <v>2449.9735416666599</v>
      </c>
      <c r="C48" s="93">
        <v>59.662916666666597</v>
      </c>
      <c r="D48" s="85">
        <f t="shared" si="0"/>
        <v>1</v>
      </c>
      <c r="E48" s="86" t="s">
        <v>66</v>
      </c>
      <c r="F48" s="17"/>
    </row>
    <row r="49" spans="1:6" ht="14.25" customHeight="1" x14ac:dyDescent="0.3">
      <c r="A49" s="79">
        <v>41663</v>
      </c>
      <c r="B49" s="80">
        <v>1994.9894545454499</v>
      </c>
      <c r="C49" s="92">
        <v>44.107909090908997</v>
      </c>
      <c r="D49" s="81">
        <f t="shared" si="0"/>
        <v>1</v>
      </c>
      <c r="E49" s="82" t="s">
        <v>66</v>
      </c>
      <c r="F49" s="17"/>
    </row>
    <row r="50" spans="1:6" ht="14.25" customHeight="1" x14ac:dyDescent="0.3">
      <c r="A50" s="83">
        <v>41663.5</v>
      </c>
      <c r="B50" s="84">
        <v>2281.8349166666599</v>
      </c>
      <c r="C50" s="93">
        <v>45.838749999999997</v>
      </c>
      <c r="D50" s="85">
        <f t="shared" si="0"/>
        <v>1</v>
      </c>
      <c r="E50" s="86" t="s">
        <v>66</v>
      </c>
      <c r="F50" s="17"/>
    </row>
    <row r="51" spans="1:6" ht="14.25" customHeight="1" x14ac:dyDescent="0.3">
      <c r="A51" s="79">
        <v>41664</v>
      </c>
      <c r="B51" s="80">
        <v>1951.5263333333301</v>
      </c>
      <c r="C51" s="92">
        <v>51.144583333333301</v>
      </c>
      <c r="D51" s="81">
        <f t="shared" si="0"/>
        <v>1</v>
      </c>
      <c r="E51" s="82" t="s">
        <v>66</v>
      </c>
      <c r="F51" s="17"/>
    </row>
    <row r="52" spans="1:6" ht="14.25" customHeight="1" x14ac:dyDescent="0.3">
      <c r="A52" s="83">
        <v>41664.5</v>
      </c>
      <c r="B52" s="84">
        <v>2341.0592916666601</v>
      </c>
      <c r="C52" s="93">
        <v>73.990499999999997</v>
      </c>
      <c r="D52" s="85">
        <f t="shared" si="0"/>
        <v>1</v>
      </c>
      <c r="E52" s="86" t="s">
        <v>66</v>
      </c>
      <c r="F52" s="17"/>
    </row>
    <row r="53" spans="1:6" ht="14.25" customHeight="1" x14ac:dyDescent="0.3">
      <c r="A53" s="79">
        <v>41665</v>
      </c>
      <c r="B53" s="80">
        <v>1823.6909166666601</v>
      </c>
      <c r="C53" s="92">
        <v>49.5535833333333</v>
      </c>
      <c r="D53" s="81">
        <f t="shared" si="0"/>
        <v>1</v>
      </c>
      <c r="E53" s="82" t="s">
        <v>66</v>
      </c>
      <c r="F53" s="17"/>
    </row>
    <row r="54" spans="1:6" ht="14.25" customHeight="1" x14ac:dyDescent="0.3">
      <c r="A54" s="83">
        <v>41665.5</v>
      </c>
      <c r="B54" s="84">
        <v>2288.3790416666602</v>
      </c>
      <c r="C54" s="93">
        <v>69.318416666666593</v>
      </c>
      <c r="D54" s="85">
        <f t="shared" si="0"/>
        <v>1</v>
      </c>
      <c r="E54" s="86" t="s">
        <v>66</v>
      </c>
      <c r="F54" s="17"/>
    </row>
    <row r="55" spans="1:6" ht="14.25" customHeight="1" x14ac:dyDescent="0.3">
      <c r="A55" s="79">
        <v>41666</v>
      </c>
      <c r="B55" s="80">
        <v>1833.969625</v>
      </c>
      <c r="C55" s="92">
        <v>59.5356666666666</v>
      </c>
      <c r="D55" s="81">
        <f t="shared" si="0"/>
        <v>1</v>
      </c>
      <c r="E55" s="82" t="s">
        <v>66</v>
      </c>
      <c r="F55" s="17"/>
    </row>
    <row r="56" spans="1:6" ht="14.25" customHeight="1" x14ac:dyDescent="0.3">
      <c r="A56" s="83">
        <v>41666.5</v>
      </c>
      <c r="B56" s="84">
        <v>2465.6632500000001</v>
      </c>
      <c r="C56" s="93">
        <v>87.515000000000001</v>
      </c>
      <c r="D56" s="85">
        <f t="shared" si="0"/>
        <v>1</v>
      </c>
      <c r="E56" s="86" t="s">
        <v>66</v>
      </c>
      <c r="F56" s="17"/>
    </row>
    <row r="57" spans="1:6" ht="14.25" customHeight="1" x14ac:dyDescent="0.3">
      <c r="A57" s="79">
        <v>41667</v>
      </c>
      <c r="B57" s="80">
        <v>1844.722</v>
      </c>
      <c r="C57" s="92">
        <v>47.820250000000001</v>
      </c>
      <c r="D57" s="81">
        <f t="shared" si="0"/>
        <v>1</v>
      </c>
      <c r="E57" s="82" t="s">
        <v>66</v>
      </c>
      <c r="F57" s="17"/>
    </row>
    <row r="58" spans="1:6" ht="14.25" customHeight="1" x14ac:dyDescent="0.3">
      <c r="A58" s="83">
        <v>41667.5</v>
      </c>
      <c r="B58" s="84">
        <v>2259.0371666666601</v>
      </c>
      <c r="C58" s="93">
        <v>70.217833333333303</v>
      </c>
      <c r="D58" s="85">
        <f t="shared" si="0"/>
        <v>1</v>
      </c>
      <c r="E58" s="86" t="s">
        <v>66</v>
      </c>
      <c r="F58" s="17"/>
    </row>
    <row r="59" spans="1:6" ht="14.25" customHeight="1" x14ac:dyDescent="0.3">
      <c r="A59" s="79">
        <v>41668</v>
      </c>
      <c r="B59" s="80">
        <v>1988.9660833333301</v>
      </c>
      <c r="C59" s="92">
        <v>63.731333333333303</v>
      </c>
      <c r="D59" s="81">
        <f t="shared" si="0"/>
        <v>1</v>
      </c>
      <c r="E59" s="82" t="s">
        <v>66</v>
      </c>
      <c r="F59" s="17"/>
    </row>
    <row r="60" spans="1:6" ht="14.25" customHeight="1" x14ac:dyDescent="0.3">
      <c r="A60" s="83">
        <v>41668.5</v>
      </c>
      <c r="B60" s="84">
        <v>2498.4301666666602</v>
      </c>
      <c r="C60" s="93">
        <v>81.990916666666607</v>
      </c>
      <c r="D60" s="85">
        <f t="shared" si="0"/>
        <v>1</v>
      </c>
      <c r="E60" s="86" t="s">
        <v>66</v>
      </c>
      <c r="F60" s="17"/>
    </row>
    <row r="61" spans="1:6" ht="14.25" customHeight="1" x14ac:dyDescent="0.3">
      <c r="A61" s="79">
        <v>41669</v>
      </c>
      <c r="B61" s="80">
        <v>2064.4832499999902</v>
      </c>
      <c r="C61" s="92">
        <v>60.905833333333298</v>
      </c>
      <c r="D61" s="81">
        <f t="shared" si="0"/>
        <v>1</v>
      </c>
      <c r="E61" s="82" t="s">
        <v>66</v>
      </c>
      <c r="F61" s="17"/>
    </row>
    <row r="62" spans="1:6" ht="14.25" customHeight="1" x14ac:dyDescent="0.3">
      <c r="A62" s="83">
        <v>41669.5</v>
      </c>
      <c r="B62" s="84">
        <v>2629.6935416666602</v>
      </c>
      <c r="C62" s="93">
        <v>73.409333333333294</v>
      </c>
      <c r="D62" s="85">
        <f t="shared" si="0"/>
        <v>1</v>
      </c>
      <c r="E62" s="86" t="s">
        <v>66</v>
      </c>
      <c r="F62" s="17"/>
    </row>
    <row r="63" spans="1:6" ht="14.25" customHeight="1" x14ac:dyDescent="0.3">
      <c r="A63" s="79">
        <v>41670</v>
      </c>
      <c r="B63" s="80">
        <v>2088.8087500000001</v>
      </c>
      <c r="C63" s="92">
        <v>48.490666666666598</v>
      </c>
      <c r="D63" s="81">
        <f t="shared" si="0"/>
        <v>1</v>
      </c>
      <c r="E63" s="82" t="s">
        <v>66</v>
      </c>
      <c r="F63" s="17"/>
    </row>
    <row r="64" spans="1:6" ht="14.25" customHeight="1" x14ac:dyDescent="0.3">
      <c r="A64" s="83">
        <v>41670.5</v>
      </c>
      <c r="B64" s="84">
        <v>2670.88983333333</v>
      </c>
      <c r="C64" s="93">
        <v>92.988999999999905</v>
      </c>
      <c r="D64" s="85">
        <f t="shared" si="0"/>
        <v>1</v>
      </c>
      <c r="E64" s="86" t="s">
        <v>66</v>
      </c>
      <c r="F64" s="17"/>
    </row>
    <row r="65" spans="1:6" ht="14.25" customHeight="1" x14ac:dyDescent="0.3">
      <c r="A65" s="79">
        <v>41671</v>
      </c>
      <c r="B65" s="80">
        <v>2061.80587499999</v>
      </c>
      <c r="C65" s="92">
        <v>56.500749999999996</v>
      </c>
      <c r="D65" s="81">
        <f t="shared" si="0"/>
        <v>2</v>
      </c>
      <c r="E65" s="82" t="s">
        <v>66</v>
      </c>
      <c r="F65" s="17"/>
    </row>
    <row r="66" spans="1:6" ht="14.25" customHeight="1" x14ac:dyDescent="0.3">
      <c r="A66" s="83">
        <v>41671.5</v>
      </c>
      <c r="B66" s="84">
        <v>2388.2006249999999</v>
      </c>
      <c r="C66" s="93">
        <v>66.637916666666598</v>
      </c>
      <c r="D66" s="85">
        <f t="shared" si="0"/>
        <v>2</v>
      </c>
      <c r="E66" s="86" t="s">
        <v>66</v>
      </c>
      <c r="F66" s="17"/>
    </row>
    <row r="67" spans="1:6" ht="14.25" customHeight="1" x14ac:dyDescent="0.3">
      <c r="A67" s="79">
        <v>41672</v>
      </c>
      <c r="B67" s="80">
        <v>2012.0826666666601</v>
      </c>
      <c r="C67" s="92">
        <v>41.845666666666602</v>
      </c>
      <c r="D67" s="81">
        <f t="shared" si="0"/>
        <v>2</v>
      </c>
      <c r="E67" s="82" t="s">
        <v>66</v>
      </c>
      <c r="F67" s="17"/>
    </row>
    <row r="68" spans="1:6" ht="14.25" customHeight="1" x14ac:dyDescent="0.3">
      <c r="A68" s="83">
        <v>41672.5</v>
      </c>
      <c r="B68" s="84">
        <v>2765.58395833333</v>
      </c>
      <c r="C68" s="93">
        <v>86.525333333333293</v>
      </c>
      <c r="D68" s="85">
        <f t="shared" si="0"/>
        <v>2</v>
      </c>
      <c r="E68" s="86" t="s">
        <v>66</v>
      </c>
      <c r="F68" s="17"/>
    </row>
    <row r="69" spans="1:6" ht="14.25" customHeight="1" x14ac:dyDescent="0.3">
      <c r="A69" s="79">
        <v>41673</v>
      </c>
      <c r="B69" s="80">
        <v>1877.6705833333299</v>
      </c>
      <c r="C69" s="92">
        <v>58.5831666666666</v>
      </c>
      <c r="D69" s="81">
        <f t="shared" si="0"/>
        <v>2</v>
      </c>
      <c r="E69" s="82" t="s">
        <v>66</v>
      </c>
      <c r="F69" s="17"/>
    </row>
    <row r="70" spans="1:6" ht="14.25" customHeight="1" x14ac:dyDescent="0.3">
      <c r="A70" s="83">
        <v>41673.5</v>
      </c>
      <c r="B70" s="84">
        <v>2193.5964166666599</v>
      </c>
      <c r="C70" s="93">
        <v>60.772916666666603</v>
      </c>
      <c r="D70" s="85">
        <f t="shared" si="0"/>
        <v>2</v>
      </c>
      <c r="E70" s="86" t="s">
        <v>66</v>
      </c>
      <c r="F70" s="17"/>
    </row>
    <row r="71" spans="1:6" ht="14.25" customHeight="1" x14ac:dyDescent="0.3">
      <c r="A71" s="79">
        <v>41674</v>
      </c>
      <c r="B71" s="80">
        <v>2175.5892142857101</v>
      </c>
      <c r="C71" s="92">
        <v>42.946428571428498</v>
      </c>
      <c r="D71" s="81">
        <f t="shared" si="0"/>
        <v>2</v>
      </c>
      <c r="E71" s="82" t="s">
        <v>66</v>
      </c>
      <c r="F71" s="17"/>
    </row>
    <row r="72" spans="1:6" ht="14.25" customHeight="1" x14ac:dyDescent="0.3">
      <c r="A72" s="83">
        <v>41674.5</v>
      </c>
      <c r="B72" s="84">
        <v>2378.2999583333299</v>
      </c>
      <c r="C72" s="93">
        <v>55.469166666666602</v>
      </c>
      <c r="D72" s="85">
        <f t="shared" si="0"/>
        <v>2</v>
      </c>
      <c r="E72" s="86" t="s">
        <v>66</v>
      </c>
      <c r="F72" s="17"/>
    </row>
    <row r="73" spans="1:6" ht="14.25" customHeight="1" x14ac:dyDescent="0.3">
      <c r="A73" s="79">
        <v>41675</v>
      </c>
      <c r="B73" s="80">
        <v>2051.6291428571399</v>
      </c>
      <c r="C73" s="92">
        <v>48.9171428571428</v>
      </c>
      <c r="D73" s="81">
        <f t="shared" si="0"/>
        <v>2</v>
      </c>
      <c r="E73" s="82" t="s">
        <v>66</v>
      </c>
      <c r="F73" s="17"/>
    </row>
    <row r="74" spans="1:6" ht="14.25" customHeight="1" x14ac:dyDescent="0.3">
      <c r="A74" s="83">
        <v>41675.5</v>
      </c>
      <c r="B74" s="84">
        <v>2120.0478750000002</v>
      </c>
      <c r="C74" s="93">
        <v>45.340416666666599</v>
      </c>
      <c r="D74" s="85">
        <f t="shared" si="0"/>
        <v>2</v>
      </c>
      <c r="E74" s="86" t="s">
        <v>66</v>
      </c>
      <c r="F74" s="17"/>
    </row>
    <row r="75" spans="1:6" ht="14.25" customHeight="1" x14ac:dyDescent="0.3">
      <c r="A75" s="79">
        <v>41676</v>
      </c>
      <c r="B75" s="80">
        <v>1760.261375</v>
      </c>
      <c r="C75" s="92">
        <v>39.444583333333298</v>
      </c>
      <c r="D75" s="81">
        <f t="shared" si="0"/>
        <v>2</v>
      </c>
      <c r="E75" s="82" t="s">
        <v>66</v>
      </c>
      <c r="F75" s="17"/>
    </row>
    <row r="76" spans="1:6" ht="14.25" customHeight="1" x14ac:dyDescent="0.3">
      <c r="A76" s="83">
        <v>41676.5</v>
      </c>
      <c r="B76" s="84">
        <v>2111.6414583333299</v>
      </c>
      <c r="C76" s="93">
        <v>43.482500000000002</v>
      </c>
      <c r="D76" s="85">
        <f t="shared" si="0"/>
        <v>2</v>
      </c>
      <c r="E76" s="86" t="s">
        <v>66</v>
      </c>
      <c r="F76" s="17"/>
    </row>
    <row r="77" spans="1:6" ht="14.25" customHeight="1" x14ac:dyDescent="0.3">
      <c r="A77" s="79">
        <v>41677</v>
      </c>
      <c r="B77" s="80">
        <v>2026.5122916666601</v>
      </c>
      <c r="C77" s="92">
        <v>42.508749999999999</v>
      </c>
      <c r="D77" s="81">
        <f t="shared" si="0"/>
        <v>2</v>
      </c>
      <c r="E77" s="82" t="s">
        <v>66</v>
      </c>
      <c r="F77" s="17"/>
    </row>
    <row r="78" spans="1:6" ht="14.25" customHeight="1" x14ac:dyDescent="0.3">
      <c r="A78" s="83">
        <v>41677.5</v>
      </c>
      <c r="B78" s="84">
        <v>2289.0562083333298</v>
      </c>
      <c r="C78" s="93">
        <v>53.663749999999901</v>
      </c>
      <c r="D78" s="85">
        <f t="shared" si="0"/>
        <v>2</v>
      </c>
      <c r="E78" s="86" t="s">
        <v>66</v>
      </c>
      <c r="F78" s="17"/>
    </row>
    <row r="79" spans="1:6" ht="14.25" customHeight="1" x14ac:dyDescent="0.3">
      <c r="A79" s="79">
        <v>41678</v>
      </c>
      <c r="B79" s="80">
        <v>1996.34679166666</v>
      </c>
      <c r="C79" s="92">
        <v>66.761250000000004</v>
      </c>
      <c r="D79" s="81">
        <f t="shared" si="0"/>
        <v>2</v>
      </c>
      <c r="E79" s="82" t="s">
        <v>66</v>
      </c>
      <c r="F79" s="17"/>
    </row>
    <row r="80" spans="1:6" ht="14.25" customHeight="1" x14ac:dyDescent="0.3">
      <c r="A80" s="83">
        <v>41678.5</v>
      </c>
      <c r="B80" s="84">
        <v>2194.7312916666601</v>
      </c>
      <c r="C80" s="93">
        <v>61.345416666666601</v>
      </c>
      <c r="D80" s="85">
        <f t="shared" si="0"/>
        <v>2</v>
      </c>
      <c r="E80" s="86" t="s">
        <v>66</v>
      </c>
      <c r="F80" s="17"/>
    </row>
    <row r="81" spans="1:6" ht="14.25" customHeight="1" x14ac:dyDescent="0.3">
      <c r="A81" s="79">
        <v>41679</v>
      </c>
      <c r="B81" s="80">
        <v>1922.08879166666</v>
      </c>
      <c r="C81" s="92">
        <v>67.138750000000002</v>
      </c>
      <c r="D81" s="81">
        <f t="shared" si="0"/>
        <v>2</v>
      </c>
      <c r="E81" s="82" t="s">
        <v>66</v>
      </c>
      <c r="F81" s="17"/>
    </row>
    <row r="82" spans="1:6" ht="14.25" customHeight="1" x14ac:dyDescent="0.3">
      <c r="A82" s="83">
        <v>41679.5</v>
      </c>
      <c r="B82" s="84">
        <v>2188.2592916666599</v>
      </c>
      <c r="C82" s="93">
        <v>76.004583333333301</v>
      </c>
      <c r="D82" s="85">
        <f t="shared" si="0"/>
        <v>2</v>
      </c>
      <c r="E82" s="86" t="s">
        <v>66</v>
      </c>
      <c r="F82" s="17"/>
    </row>
    <row r="83" spans="1:6" ht="14.25" customHeight="1" x14ac:dyDescent="0.3">
      <c r="A83" s="79">
        <v>41680</v>
      </c>
      <c r="B83" s="80">
        <v>1805.3314583333299</v>
      </c>
      <c r="C83" s="92">
        <v>43.415833333333303</v>
      </c>
      <c r="D83" s="81">
        <f t="shared" si="0"/>
        <v>2</v>
      </c>
      <c r="E83" s="82" t="s">
        <v>66</v>
      </c>
      <c r="F83" s="17"/>
    </row>
    <row r="84" spans="1:6" ht="14.25" customHeight="1" x14ac:dyDescent="0.3">
      <c r="A84" s="83">
        <v>41680.5</v>
      </c>
      <c r="B84" s="84">
        <v>1953.63308333333</v>
      </c>
      <c r="C84" s="93">
        <v>49.037500000000001</v>
      </c>
      <c r="D84" s="85">
        <f t="shared" si="0"/>
        <v>2</v>
      </c>
      <c r="E84" s="86" t="s">
        <v>66</v>
      </c>
      <c r="F84" s="17"/>
    </row>
    <row r="85" spans="1:6" ht="14.25" customHeight="1" x14ac:dyDescent="0.3">
      <c r="A85" s="79">
        <v>41681</v>
      </c>
      <c r="B85" s="80">
        <v>1709.93233333333</v>
      </c>
      <c r="C85" s="92">
        <v>37.9716666666666</v>
      </c>
      <c r="D85" s="81">
        <f t="shared" si="0"/>
        <v>2</v>
      </c>
      <c r="E85" s="82" t="s">
        <v>66</v>
      </c>
      <c r="F85" s="17"/>
    </row>
    <row r="86" spans="1:6" ht="14.25" customHeight="1" x14ac:dyDescent="0.3">
      <c r="A86" s="83">
        <v>41681.5</v>
      </c>
      <c r="B86" s="84">
        <v>2004.21187499999</v>
      </c>
      <c r="C86" s="93">
        <v>50.853749999999998</v>
      </c>
      <c r="D86" s="85">
        <f t="shared" si="0"/>
        <v>2</v>
      </c>
      <c r="E86" s="86" t="s">
        <v>66</v>
      </c>
      <c r="F86" s="17"/>
    </row>
    <row r="87" spans="1:6" ht="14.25" customHeight="1" x14ac:dyDescent="0.3">
      <c r="A87" s="79">
        <v>41682</v>
      </c>
      <c r="B87" s="80">
        <v>1882.4137083333301</v>
      </c>
      <c r="C87" s="92">
        <v>45.630416666666598</v>
      </c>
      <c r="D87" s="81">
        <f t="shared" si="0"/>
        <v>2</v>
      </c>
      <c r="E87" s="82" t="s">
        <v>66</v>
      </c>
      <c r="F87" s="17"/>
    </row>
    <row r="88" spans="1:6" ht="14.25" customHeight="1" x14ac:dyDescent="0.3">
      <c r="A88" s="83">
        <v>41682.5</v>
      </c>
      <c r="B88" s="84">
        <v>2126.41379166666</v>
      </c>
      <c r="C88" s="93">
        <v>44.034999999999997</v>
      </c>
      <c r="D88" s="85">
        <f t="shared" si="0"/>
        <v>2</v>
      </c>
      <c r="E88" s="86" t="s">
        <v>66</v>
      </c>
      <c r="F88" s="17"/>
    </row>
    <row r="89" spans="1:6" ht="14.25" customHeight="1" x14ac:dyDescent="0.3">
      <c r="A89" s="79">
        <v>41683</v>
      </c>
      <c r="B89" s="80">
        <v>2547.8222500000002</v>
      </c>
      <c r="C89" s="92">
        <v>174.000916666666</v>
      </c>
      <c r="D89" s="81">
        <f t="shared" si="0"/>
        <v>2</v>
      </c>
      <c r="E89" s="82" t="s">
        <v>66</v>
      </c>
      <c r="F89" s="17"/>
    </row>
    <row r="90" spans="1:6" ht="14.25" customHeight="1" x14ac:dyDescent="0.3">
      <c r="A90" s="83">
        <v>41683.5</v>
      </c>
      <c r="B90" s="84">
        <v>3266.0770833333299</v>
      </c>
      <c r="C90" s="93">
        <v>187.01124999999999</v>
      </c>
      <c r="D90" s="85">
        <f t="shared" si="0"/>
        <v>2</v>
      </c>
      <c r="E90" s="86" t="s">
        <v>66</v>
      </c>
      <c r="F90" s="17"/>
    </row>
    <row r="91" spans="1:6" ht="14.25" customHeight="1" x14ac:dyDescent="0.3">
      <c r="A91" s="79">
        <v>41684</v>
      </c>
      <c r="B91" s="80">
        <v>2419.2827499999999</v>
      </c>
      <c r="C91" s="92">
        <v>62.771833333333298</v>
      </c>
      <c r="D91" s="81">
        <f t="shared" si="0"/>
        <v>2</v>
      </c>
      <c r="E91" s="82" t="s">
        <v>66</v>
      </c>
      <c r="F91" s="17"/>
    </row>
    <row r="92" spans="1:6" ht="14.25" customHeight="1" x14ac:dyDescent="0.3">
      <c r="A92" s="83">
        <v>41684.5</v>
      </c>
      <c r="B92" s="84">
        <v>2691.4539999999902</v>
      </c>
      <c r="C92" s="93">
        <v>63.741250000000001</v>
      </c>
      <c r="D92" s="85">
        <f t="shared" si="0"/>
        <v>2</v>
      </c>
      <c r="E92" s="86" t="s">
        <v>66</v>
      </c>
      <c r="F92" s="17"/>
    </row>
    <row r="93" spans="1:6" ht="14.25" customHeight="1" x14ac:dyDescent="0.3">
      <c r="A93" s="79">
        <v>41685</v>
      </c>
      <c r="B93" s="80">
        <v>2256.8607499999998</v>
      </c>
      <c r="C93" s="92">
        <v>53.0446666666666</v>
      </c>
      <c r="D93" s="81">
        <f t="shared" si="0"/>
        <v>2</v>
      </c>
      <c r="E93" s="82" t="s">
        <v>66</v>
      </c>
      <c r="F93" s="17"/>
    </row>
    <row r="94" spans="1:6" ht="14.25" customHeight="1" x14ac:dyDescent="0.3">
      <c r="A94" s="83">
        <v>41685.5</v>
      </c>
      <c r="B94" s="84">
        <v>2775.1006666666599</v>
      </c>
      <c r="C94" s="93">
        <v>68.599166666666605</v>
      </c>
      <c r="D94" s="85">
        <f t="shared" si="0"/>
        <v>2</v>
      </c>
      <c r="E94" s="86" t="s">
        <v>66</v>
      </c>
      <c r="F94" s="17"/>
    </row>
    <row r="95" spans="1:6" ht="14.25" customHeight="1" x14ac:dyDescent="0.3">
      <c r="A95" s="79">
        <v>41686</v>
      </c>
      <c r="B95" s="80">
        <v>2142.8525833333301</v>
      </c>
      <c r="C95" s="92">
        <v>49.878666666666597</v>
      </c>
      <c r="D95" s="81">
        <f t="shared" si="0"/>
        <v>2</v>
      </c>
      <c r="E95" s="82" t="s">
        <v>66</v>
      </c>
      <c r="F95" s="17"/>
    </row>
    <row r="96" spans="1:6" ht="14.25" customHeight="1" x14ac:dyDescent="0.3">
      <c r="A96" s="83">
        <v>41686.5</v>
      </c>
      <c r="B96" s="84">
        <v>2670.6450833333301</v>
      </c>
      <c r="C96" s="93">
        <v>83.341833333333298</v>
      </c>
      <c r="D96" s="85">
        <f t="shared" si="0"/>
        <v>2</v>
      </c>
      <c r="E96" s="86" t="s">
        <v>66</v>
      </c>
      <c r="F96" s="17"/>
    </row>
    <row r="97" spans="1:6" ht="14.25" customHeight="1" x14ac:dyDescent="0.3">
      <c r="A97" s="79">
        <v>41687</v>
      </c>
      <c r="B97" s="80">
        <v>1874.96795833333</v>
      </c>
      <c r="C97" s="92">
        <v>48.240416666666597</v>
      </c>
      <c r="D97" s="81">
        <f t="shared" si="0"/>
        <v>2</v>
      </c>
      <c r="E97" s="82" t="s">
        <v>66</v>
      </c>
      <c r="F97" s="17"/>
    </row>
    <row r="98" spans="1:6" ht="14.25" customHeight="1" x14ac:dyDescent="0.3">
      <c r="A98" s="83">
        <v>41687.5</v>
      </c>
      <c r="B98" s="84">
        <v>2058.6119166666599</v>
      </c>
      <c r="C98" s="93">
        <v>40.656666666666602</v>
      </c>
      <c r="D98" s="85">
        <f t="shared" si="0"/>
        <v>2</v>
      </c>
      <c r="E98" s="86" t="s">
        <v>66</v>
      </c>
      <c r="F98" s="17"/>
    </row>
    <row r="99" spans="1:6" ht="14.25" customHeight="1" x14ac:dyDescent="0.3">
      <c r="A99" s="79">
        <v>41688</v>
      </c>
      <c r="B99" s="80">
        <v>1985.4231</v>
      </c>
      <c r="C99" s="92">
        <v>34.2363</v>
      </c>
      <c r="D99" s="81">
        <f t="shared" si="0"/>
        <v>2</v>
      </c>
      <c r="E99" s="82" t="s">
        <v>66</v>
      </c>
      <c r="F99" s="17"/>
    </row>
    <row r="100" spans="1:6" ht="14.25" customHeight="1" x14ac:dyDescent="0.3">
      <c r="A100" s="83">
        <v>41688.5</v>
      </c>
      <c r="B100" s="84">
        <v>2291.04</v>
      </c>
      <c r="C100" s="93">
        <v>41.783000000000001</v>
      </c>
      <c r="D100" s="85">
        <f t="shared" si="0"/>
        <v>2</v>
      </c>
      <c r="E100" s="86" t="s">
        <v>66</v>
      </c>
      <c r="F100" s="17"/>
    </row>
    <row r="101" spans="1:6" ht="14.25" customHeight="1" x14ac:dyDescent="0.3">
      <c r="A101" s="79">
        <v>41689</v>
      </c>
      <c r="B101" s="80">
        <v>2199.879625</v>
      </c>
      <c r="C101" s="92">
        <v>38.522624999999998</v>
      </c>
      <c r="D101" s="81">
        <f t="shared" si="0"/>
        <v>2</v>
      </c>
      <c r="E101" s="82" t="s">
        <v>66</v>
      </c>
      <c r="F101" s="17"/>
    </row>
    <row r="102" spans="1:6" ht="14.25" customHeight="1" x14ac:dyDescent="0.3">
      <c r="A102" s="83">
        <v>41689.5</v>
      </c>
      <c r="B102" s="84">
        <v>2610.51429166666</v>
      </c>
      <c r="C102" s="93">
        <v>66.541749999999993</v>
      </c>
      <c r="D102" s="85">
        <f t="shared" si="0"/>
        <v>2</v>
      </c>
      <c r="E102" s="86" t="s">
        <v>66</v>
      </c>
      <c r="F102" s="17"/>
    </row>
    <row r="103" spans="1:6" ht="14.25" customHeight="1" x14ac:dyDescent="0.3">
      <c r="A103" s="79">
        <v>41690</v>
      </c>
      <c r="B103" s="80">
        <v>2211.9007083333299</v>
      </c>
      <c r="C103" s="92">
        <v>46.525416666666601</v>
      </c>
      <c r="D103" s="81">
        <f t="shared" si="0"/>
        <v>2</v>
      </c>
      <c r="E103" s="82" t="s">
        <v>66</v>
      </c>
      <c r="F103" s="17"/>
    </row>
    <row r="104" spans="1:6" ht="14.25" customHeight="1" x14ac:dyDescent="0.3">
      <c r="A104" s="83">
        <v>41690.5</v>
      </c>
      <c r="B104" s="84">
        <v>3203.9935833333302</v>
      </c>
      <c r="C104" s="93">
        <v>153.26474999999999</v>
      </c>
      <c r="D104" s="85">
        <f t="shared" si="0"/>
        <v>2</v>
      </c>
      <c r="E104" s="86" t="s">
        <v>66</v>
      </c>
      <c r="F104" s="17"/>
    </row>
    <row r="105" spans="1:6" ht="14.25" customHeight="1" x14ac:dyDescent="0.3">
      <c r="A105" s="79">
        <v>41691</v>
      </c>
      <c r="B105" s="80">
        <v>2531.7787499999999</v>
      </c>
      <c r="C105" s="92">
        <v>58.492249999999899</v>
      </c>
      <c r="D105" s="81">
        <f t="shared" si="0"/>
        <v>2</v>
      </c>
      <c r="E105" s="82" t="s">
        <v>66</v>
      </c>
      <c r="F105" s="17"/>
    </row>
    <row r="106" spans="1:6" ht="14.25" customHeight="1" x14ac:dyDescent="0.3">
      <c r="A106" s="83">
        <v>41691.5</v>
      </c>
      <c r="B106" s="84">
        <v>3296.54145833333</v>
      </c>
      <c r="C106" s="93">
        <v>102.680583333333</v>
      </c>
      <c r="D106" s="85">
        <f t="shared" si="0"/>
        <v>2</v>
      </c>
      <c r="E106" s="86" t="s">
        <v>66</v>
      </c>
      <c r="F106" s="17"/>
    </row>
    <row r="107" spans="1:6" ht="14.25" customHeight="1" x14ac:dyDescent="0.3">
      <c r="A107" s="79">
        <v>41692</v>
      </c>
      <c r="B107" s="80">
        <v>2438.7048749999999</v>
      </c>
      <c r="C107" s="92">
        <v>60.428666666666601</v>
      </c>
      <c r="D107" s="81">
        <f t="shared" si="0"/>
        <v>2</v>
      </c>
      <c r="E107" s="82" t="s">
        <v>66</v>
      </c>
      <c r="F107" s="17"/>
    </row>
    <row r="108" spans="1:6" ht="14.25" customHeight="1" x14ac:dyDescent="0.3">
      <c r="A108" s="83">
        <v>41692.5</v>
      </c>
      <c r="B108" s="84">
        <v>2403.74920833333</v>
      </c>
      <c r="C108" s="93">
        <v>44.075749999999999</v>
      </c>
      <c r="D108" s="85">
        <f t="shared" si="0"/>
        <v>2</v>
      </c>
      <c r="E108" s="86" t="s">
        <v>66</v>
      </c>
      <c r="F108" s="17"/>
    </row>
    <row r="109" spans="1:6" ht="14.25" customHeight="1" x14ac:dyDescent="0.3">
      <c r="A109" s="79">
        <v>41693</v>
      </c>
      <c r="B109" s="80">
        <v>1741.94345833333</v>
      </c>
      <c r="C109" s="92">
        <v>41.518250000000002</v>
      </c>
      <c r="D109" s="81">
        <f t="shared" si="0"/>
        <v>2</v>
      </c>
      <c r="E109" s="82" t="s">
        <v>66</v>
      </c>
      <c r="F109" s="17"/>
    </row>
    <row r="110" spans="1:6" ht="14.25" customHeight="1" x14ac:dyDescent="0.3">
      <c r="A110" s="83">
        <v>41693.5</v>
      </c>
      <c r="B110" s="84">
        <v>1985.7389583333299</v>
      </c>
      <c r="C110" s="93">
        <v>53.703000000000003</v>
      </c>
      <c r="D110" s="85">
        <f t="shared" si="0"/>
        <v>2</v>
      </c>
      <c r="E110" s="86" t="s">
        <v>66</v>
      </c>
      <c r="F110" s="17"/>
    </row>
    <row r="111" spans="1:6" ht="14.25" customHeight="1" x14ac:dyDescent="0.3">
      <c r="A111" s="79">
        <v>41694</v>
      </c>
      <c r="B111" s="80">
        <v>1658.6374166666601</v>
      </c>
      <c r="C111" s="92">
        <v>48.485166666666601</v>
      </c>
      <c r="D111" s="81">
        <f t="shared" si="0"/>
        <v>2</v>
      </c>
      <c r="E111" s="82" t="s">
        <v>66</v>
      </c>
      <c r="F111" s="17"/>
    </row>
    <row r="112" spans="1:6" ht="14.25" customHeight="1" x14ac:dyDescent="0.3">
      <c r="A112" s="83">
        <v>41694.5</v>
      </c>
      <c r="B112" s="84">
        <v>2032.0067083333299</v>
      </c>
      <c r="C112" s="93">
        <v>51.238500000000002</v>
      </c>
      <c r="D112" s="85">
        <f t="shared" si="0"/>
        <v>2</v>
      </c>
      <c r="E112" s="86" t="s">
        <v>66</v>
      </c>
      <c r="F112" s="17"/>
    </row>
    <row r="113" spans="1:6" ht="14.25" customHeight="1" x14ac:dyDescent="0.3">
      <c r="A113" s="79">
        <v>41695</v>
      </c>
      <c r="B113" s="80">
        <v>2014.1435833333301</v>
      </c>
      <c r="C113" s="92">
        <v>45.216000000000001</v>
      </c>
      <c r="D113" s="81">
        <f t="shared" si="0"/>
        <v>2</v>
      </c>
      <c r="E113" s="82" t="s">
        <v>66</v>
      </c>
      <c r="F113" s="17"/>
    </row>
    <row r="114" spans="1:6" ht="14.25" customHeight="1" x14ac:dyDescent="0.3">
      <c r="A114" s="83">
        <v>41695.5</v>
      </c>
      <c r="B114" s="84">
        <v>2763.3914999999902</v>
      </c>
      <c r="C114" s="93">
        <v>80.2231666666666</v>
      </c>
      <c r="D114" s="85">
        <f t="shared" si="0"/>
        <v>2</v>
      </c>
      <c r="E114" s="86" t="s">
        <v>66</v>
      </c>
      <c r="F114" s="17"/>
    </row>
    <row r="115" spans="1:6" ht="14.25" customHeight="1" x14ac:dyDescent="0.3">
      <c r="A115" s="79">
        <v>41696</v>
      </c>
      <c r="B115" s="80">
        <v>2260.07733333333</v>
      </c>
      <c r="C115" s="92">
        <v>59.268833333333298</v>
      </c>
      <c r="D115" s="81">
        <f t="shared" si="0"/>
        <v>2</v>
      </c>
      <c r="E115" s="82" t="s">
        <v>66</v>
      </c>
      <c r="F115" s="17"/>
    </row>
    <row r="116" spans="1:6" ht="14.25" customHeight="1" x14ac:dyDescent="0.3">
      <c r="A116" s="83">
        <v>41696.5</v>
      </c>
      <c r="B116" s="84">
        <v>3089.39804166666</v>
      </c>
      <c r="C116" s="93">
        <v>122.02416666666601</v>
      </c>
      <c r="D116" s="85">
        <f t="shared" si="0"/>
        <v>2</v>
      </c>
      <c r="E116" s="86" t="s">
        <v>66</v>
      </c>
      <c r="F116" s="17"/>
    </row>
    <row r="117" spans="1:6" ht="14.25" customHeight="1" x14ac:dyDescent="0.3">
      <c r="A117" s="79">
        <v>41697</v>
      </c>
      <c r="B117" s="80">
        <v>2268.41604166666</v>
      </c>
      <c r="C117" s="92">
        <v>52.375166666666601</v>
      </c>
      <c r="D117" s="81">
        <f t="shared" si="0"/>
        <v>2</v>
      </c>
      <c r="E117" s="82" t="s">
        <v>66</v>
      </c>
      <c r="F117" s="17"/>
    </row>
    <row r="118" spans="1:6" ht="14.25" customHeight="1" x14ac:dyDescent="0.3">
      <c r="A118" s="83">
        <v>41697.5</v>
      </c>
      <c r="B118" s="84">
        <v>2928.5041249999999</v>
      </c>
      <c r="C118" s="93">
        <v>86.003166666666601</v>
      </c>
      <c r="D118" s="85">
        <f t="shared" si="0"/>
        <v>2</v>
      </c>
      <c r="E118" s="86" t="s">
        <v>66</v>
      </c>
      <c r="F118" s="17"/>
    </row>
    <row r="119" spans="1:6" ht="14.25" customHeight="1" x14ac:dyDescent="0.3">
      <c r="A119" s="79">
        <v>41698</v>
      </c>
      <c r="B119" s="80">
        <v>2219.0850833333302</v>
      </c>
      <c r="C119" s="92">
        <v>46.148416666666598</v>
      </c>
      <c r="D119" s="81">
        <f t="shared" si="0"/>
        <v>2</v>
      </c>
      <c r="E119" s="82" t="s">
        <v>66</v>
      </c>
      <c r="F119" s="17"/>
    </row>
    <row r="120" spans="1:6" ht="14.25" customHeight="1" x14ac:dyDescent="0.3">
      <c r="A120" s="83">
        <v>41698.5</v>
      </c>
      <c r="B120" s="84">
        <v>2785.3510000000001</v>
      </c>
      <c r="C120" s="93">
        <v>80.905249999999995</v>
      </c>
      <c r="D120" s="85">
        <f t="shared" si="0"/>
        <v>2</v>
      </c>
      <c r="E120" s="86" t="s">
        <v>66</v>
      </c>
      <c r="F120" s="17"/>
    </row>
    <row r="121" spans="1:6" ht="14.25" customHeight="1" x14ac:dyDescent="0.3">
      <c r="A121" s="79">
        <v>41699</v>
      </c>
      <c r="B121" s="80">
        <v>2022.3139166666599</v>
      </c>
      <c r="C121" s="92">
        <v>69.394666666666595</v>
      </c>
      <c r="D121" s="81">
        <f t="shared" si="0"/>
        <v>3</v>
      </c>
      <c r="E121" s="82" t="s">
        <v>66</v>
      </c>
      <c r="F121" s="17"/>
    </row>
    <row r="122" spans="1:6" ht="14.25" customHeight="1" x14ac:dyDescent="0.3">
      <c r="A122" s="83">
        <v>41699.5</v>
      </c>
      <c r="B122" s="84">
        <v>2246.1746250000001</v>
      </c>
      <c r="C122" s="93">
        <v>52.200499999999998</v>
      </c>
      <c r="D122" s="85">
        <f t="shared" si="0"/>
        <v>3</v>
      </c>
      <c r="E122" s="86" t="s">
        <v>66</v>
      </c>
      <c r="F122" s="17"/>
    </row>
    <row r="123" spans="1:6" ht="14.25" customHeight="1" x14ac:dyDescent="0.3">
      <c r="A123" s="79">
        <v>41700</v>
      </c>
      <c r="B123" s="80">
        <v>1955.92941666666</v>
      </c>
      <c r="C123" s="92">
        <v>51.469666666666598</v>
      </c>
      <c r="D123" s="81">
        <f t="shared" si="0"/>
        <v>3</v>
      </c>
      <c r="E123" s="82" t="s">
        <v>66</v>
      </c>
      <c r="F123" s="17"/>
    </row>
    <row r="124" spans="1:6" ht="14.25" customHeight="1" x14ac:dyDescent="0.3">
      <c r="A124" s="83">
        <v>41700.5</v>
      </c>
      <c r="B124" s="84">
        <v>2746.7552083333298</v>
      </c>
      <c r="C124" s="93">
        <v>80.457083333333301</v>
      </c>
      <c r="D124" s="85">
        <f t="shared" si="0"/>
        <v>3</v>
      </c>
      <c r="E124" s="86" t="s">
        <v>66</v>
      </c>
      <c r="F124" s="17"/>
    </row>
    <row r="125" spans="1:6" ht="14.25" customHeight="1" x14ac:dyDescent="0.3">
      <c r="A125" s="79">
        <v>41701</v>
      </c>
      <c r="B125" s="80">
        <v>1767.7171249999999</v>
      </c>
      <c r="C125" s="92">
        <v>63.776000000000003</v>
      </c>
      <c r="D125" s="81">
        <f t="shared" si="0"/>
        <v>3</v>
      </c>
      <c r="E125" s="82" t="s">
        <v>66</v>
      </c>
      <c r="F125" s="17"/>
    </row>
    <row r="126" spans="1:6" ht="14.25" customHeight="1" x14ac:dyDescent="0.3">
      <c r="A126" s="83">
        <v>41701.5</v>
      </c>
      <c r="B126" s="84">
        <v>2275.6261666666601</v>
      </c>
      <c r="C126" s="93">
        <v>79.9641666666666</v>
      </c>
      <c r="D126" s="85">
        <f t="shared" si="0"/>
        <v>3</v>
      </c>
      <c r="E126" s="86" t="s">
        <v>66</v>
      </c>
      <c r="F126" s="17"/>
    </row>
    <row r="127" spans="1:6" ht="14.25" customHeight="1" x14ac:dyDescent="0.3">
      <c r="A127" s="79">
        <v>41702</v>
      </c>
      <c r="B127" s="80">
        <v>2016.70516666666</v>
      </c>
      <c r="C127" s="92">
        <v>48.149166666666602</v>
      </c>
      <c r="D127" s="81">
        <f t="shared" si="0"/>
        <v>3</v>
      </c>
      <c r="E127" s="82" t="s">
        <v>66</v>
      </c>
      <c r="F127" s="17"/>
    </row>
    <row r="128" spans="1:6" ht="14.25" customHeight="1" x14ac:dyDescent="0.3">
      <c r="A128" s="83">
        <v>41702.5</v>
      </c>
      <c r="B128" s="84">
        <v>2550.7890000000002</v>
      </c>
      <c r="C128" s="93">
        <v>72.476249999999993</v>
      </c>
      <c r="D128" s="85">
        <f t="shared" si="0"/>
        <v>3</v>
      </c>
      <c r="E128" s="86" t="s">
        <v>66</v>
      </c>
      <c r="F128" s="17"/>
    </row>
    <row r="129" spans="1:6" ht="14.25" customHeight="1" x14ac:dyDescent="0.3">
      <c r="A129" s="79">
        <v>41703</v>
      </c>
      <c r="B129" s="80">
        <v>1815.8290833333299</v>
      </c>
      <c r="C129" s="92">
        <v>50.1383333333333</v>
      </c>
      <c r="D129" s="81">
        <f t="shared" si="0"/>
        <v>3</v>
      </c>
      <c r="E129" s="82" t="s">
        <v>66</v>
      </c>
      <c r="F129" s="17"/>
    </row>
    <row r="130" spans="1:6" ht="14.25" customHeight="1" x14ac:dyDescent="0.3">
      <c r="A130" s="83">
        <v>41703.5</v>
      </c>
      <c r="B130" s="84">
        <v>2059.78404166666</v>
      </c>
      <c r="C130" s="93">
        <v>43.467083333333299</v>
      </c>
      <c r="D130" s="85">
        <f t="shared" si="0"/>
        <v>3</v>
      </c>
      <c r="E130" s="86" t="s">
        <v>66</v>
      </c>
      <c r="F130" s="17"/>
    </row>
    <row r="131" spans="1:6" ht="14.25" customHeight="1" x14ac:dyDescent="0.3">
      <c r="A131" s="79">
        <v>41704</v>
      </c>
      <c r="B131" s="80">
        <v>1758.11533333333</v>
      </c>
      <c r="C131" s="92">
        <v>35.828333333333298</v>
      </c>
      <c r="D131" s="81">
        <f t="shared" si="0"/>
        <v>3</v>
      </c>
      <c r="E131" s="82" t="s">
        <v>66</v>
      </c>
      <c r="F131" s="17"/>
    </row>
    <row r="132" spans="1:6" ht="14.25" customHeight="1" x14ac:dyDescent="0.3">
      <c r="A132" s="83">
        <v>41704.5</v>
      </c>
      <c r="B132" s="84">
        <v>2062.8898749999998</v>
      </c>
      <c r="C132" s="93">
        <v>44.240833333333299</v>
      </c>
      <c r="D132" s="85">
        <f t="shared" si="0"/>
        <v>3</v>
      </c>
      <c r="E132" s="86" t="s">
        <v>66</v>
      </c>
      <c r="F132" s="17"/>
    </row>
    <row r="133" spans="1:6" ht="14.25" customHeight="1" x14ac:dyDescent="0.3">
      <c r="A133" s="79">
        <v>41705</v>
      </c>
      <c r="B133" s="80">
        <v>2008.6056249999999</v>
      </c>
      <c r="C133" s="92">
        <v>48.47625</v>
      </c>
      <c r="D133" s="81">
        <f t="shared" si="0"/>
        <v>3</v>
      </c>
      <c r="E133" s="82" t="s">
        <v>66</v>
      </c>
      <c r="F133" s="17"/>
    </row>
    <row r="134" spans="1:6" ht="14.25" customHeight="1" x14ac:dyDescent="0.3">
      <c r="A134" s="83">
        <v>41705.5</v>
      </c>
      <c r="B134" s="84">
        <v>2403.17054166666</v>
      </c>
      <c r="C134" s="93">
        <v>64.392083333333304</v>
      </c>
      <c r="D134" s="85">
        <f t="shared" si="0"/>
        <v>3</v>
      </c>
      <c r="E134" s="86" t="s">
        <v>66</v>
      </c>
      <c r="F134" s="17"/>
    </row>
    <row r="135" spans="1:6" ht="14.25" customHeight="1" x14ac:dyDescent="0.3">
      <c r="A135" s="79">
        <v>41706</v>
      </c>
      <c r="B135" s="80">
        <v>1802.7807499999999</v>
      </c>
      <c r="C135" s="92">
        <v>57.506666666666597</v>
      </c>
      <c r="D135" s="81">
        <f t="shared" si="0"/>
        <v>3</v>
      </c>
      <c r="E135" s="82" t="s">
        <v>66</v>
      </c>
      <c r="F135" s="17"/>
    </row>
    <row r="136" spans="1:6" ht="14.25" customHeight="1" x14ac:dyDescent="0.3">
      <c r="A136" s="83">
        <v>41706.5</v>
      </c>
      <c r="B136" s="84">
        <v>2012.3384166666599</v>
      </c>
      <c r="C136" s="93">
        <v>60.60125</v>
      </c>
      <c r="D136" s="85">
        <f t="shared" si="0"/>
        <v>3</v>
      </c>
      <c r="E136" s="86" t="s">
        <v>66</v>
      </c>
      <c r="F136" s="17"/>
    </row>
    <row r="137" spans="1:6" ht="14.25" customHeight="1" x14ac:dyDescent="0.3">
      <c r="A137" s="79">
        <v>41707</v>
      </c>
      <c r="B137" s="80">
        <v>1925.6469583333301</v>
      </c>
      <c r="C137" s="92">
        <v>59.695416666666603</v>
      </c>
      <c r="D137" s="81">
        <f t="shared" si="0"/>
        <v>3</v>
      </c>
      <c r="E137" s="82" t="s">
        <v>66</v>
      </c>
      <c r="F137" s="17"/>
    </row>
    <row r="138" spans="1:6" ht="14.25" customHeight="1" x14ac:dyDescent="0.3">
      <c r="A138" s="83">
        <v>41707.5</v>
      </c>
      <c r="B138" s="84">
        <v>2278.7637083333302</v>
      </c>
      <c r="C138" s="93">
        <v>63.4149999999999</v>
      </c>
      <c r="D138" s="85">
        <f t="shared" si="0"/>
        <v>3</v>
      </c>
      <c r="E138" s="86" t="s">
        <v>66</v>
      </c>
      <c r="F138" s="17"/>
    </row>
    <row r="139" spans="1:6" ht="14.25" customHeight="1" x14ac:dyDescent="0.3">
      <c r="A139" s="79">
        <v>41708</v>
      </c>
      <c r="B139" s="80">
        <v>2003.20657142857</v>
      </c>
      <c r="C139" s="92">
        <v>40.586428571428499</v>
      </c>
      <c r="D139" s="81">
        <f t="shared" si="0"/>
        <v>3</v>
      </c>
      <c r="E139" s="82" t="s">
        <v>66</v>
      </c>
      <c r="F139" s="17"/>
    </row>
    <row r="140" spans="1:6" ht="14.25" customHeight="1" x14ac:dyDescent="0.3">
      <c r="A140" s="83">
        <v>41708.5</v>
      </c>
      <c r="B140" s="84">
        <v>2089.9385833333299</v>
      </c>
      <c r="C140" s="93">
        <v>51.212499999999999</v>
      </c>
      <c r="D140" s="85">
        <f t="shared" si="0"/>
        <v>3</v>
      </c>
      <c r="E140" s="86" t="s">
        <v>66</v>
      </c>
      <c r="F140" s="17"/>
    </row>
    <row r="141" spans="1:6" ht="14.25" customHeight="1" x14ac:dyDescent="0.3">
      <c r="A141" s="79">
        <v>41709</v>
      </c>
      <c r="B141" s="80">
        <v>1675.94927272727</v>
      </c>
      <c r="C141" s="92">
        <v>32.070454545454503</v>
      </c>
      <c r="D141" s="81">
        <f t="shared" si="0"/>
        <v>3</v>
      </c>
      <c r="E141" s="82" t="s">
        <v>66</v>
      </c>
      <c r="F141" s="17"/>
    </row>
    <row r="142" spans="1:6" ht="14.25" customHeight="1" x14ac:dyDescent="0.3">
      <c r="A142" s="83">
        <v>41709.5</v>
      </c>
      <c r="B142" s="84">
        <v>2098.6694583333301</v>
      </c>
      <c r="C142" s="93">
        <v>57.2349999999999</v>
      </c>
      <c r="D142" s="85">
        <f t="shared" si="0"/>
        <v>3</v>
      </c>
      <c r="E142" s="86" t="s">
        <v>66</v>
      </c>
      <c r="F142" s="17"/>
    </row>
    <row r="143" spans="1:6" ht="14.25" customHeight="1" x14ac:dyDescent="0.3">
      <c r="A143" s="79">
        <v>41710</v>
      </c>
      <c r="B143" s="80">
        <v>1905.87735</v>
      </c>
      <c r="C143" s="92">
        <v>40.739999999999903</v>
      </c>
      <c r="D143" s="81">
        <f t="shared" si="0"/>
        <v>3</v>
      </c>
      <c r="E143" s="82" t="s">
        <v>66</v>
      </c>
      <c r="F143" s="17"/>
    </row>
    <row r="144" spans="1:6" ht="14.25" customHeight="1" x14ac:dyDescent="0.3">
      <c r="A144" s="83">
        <v>41710.5</v>
      </c>
      <c r="B144" s="84">
        <v>2054.7722916666598</v>
      </c>
      <c r="C144" s="93">
        <v>46.875833333333297</v>
      </c>
      <c r="D144" s="85">
        <f t="shared" si="0"/>
        <v>3</v>
      </c>
      <c r="E144" s="86" t="s">
        <v>66</v>
      </c>
      <c r="F144" s="17"/>
    </row>
    <row r="145" spans="1:6" ht="14.25" customHeight="1" x14ac:dyDescent="0.3">
      <c r="A145" s="79">
        <v>41711</v>
      </c>
      <c r="B145" s="80">
        <v>1897.8969090909</v>
      </c>
      <c r="C145" s="92">
        <v>35.6323636363636</v>
      </c>
      <c r="D145" s="81">
        <f t="shared" si="0"/>
        <v>3</v>
      </c>
      <c r="E145" s="82" t="s">
        <v>66</v>
      </c>
      <c r="F145" s="17"/>
    </row>
    <row r="146" spans="1:6" ht="14.25" customHeight="1" x14ac:dyDescent="0.3">
      <c r="A146" s="83">
        <v>41711.5</v>
      </c>
      <c r="B146" s="84">
        <v>2157.9027500000002</v>
      </c>
      <c r="C146" s="93">
        <v>49.200416666666598</v>
      </c>
      <c r="D146" s="85">
        <f t="shared" si="0"/>
        <v>3</v>
      </c>
      <c r="E146" s="86" t="s">
        <v>66</v>
      </c>
      <c r="F146" s="17"/>
    </row>
    <row r="147" spans="1:6" ht="14.25" customHeight="1" x14ac:dyDescent="0.3">
      <c r="A147" s="79">
        <v>41712</v>
      </c>
      <c r="B147" s="80">
        <v>2109.0095000000001</v>
      </c>
      <c r="C147" s="92">
        <v>50.580750000000002</v>
      </c>
      <c r="D147" s="81">
        <f t="shared" si="0"/>
        <v>3</v>
      </c>
      <c r="E147" s="82" t="s">
        <v>66</v>
      </c>
      <c r="F147" s="17"/>
    </row>
    <row r="148" spans="1:6" ht="14.25" customHeight="1" x14ac:dyDescent="0.3">
      <c r="A148" s="83">
        <v>41712.5</v>
      </c>
      <c r="B148" s="84">
        <v>2259.53731818181</v>
      </c>
      <c r="C148" s="93">
        <v>47.971090909090897</v>
      </c>
      <c r="D148" s="85">
        <f t="shared" si="0"/>
        <v>3</v>
      </c>
      <c r="E148" s="86" t="s">
        <v>66</v>
      </c>
      <c r="F148" s="17"/>
    </row>
    <row r="149" spans="1:6" ht="14.25" customHeight="1" x14ac:dyDescent="0.3">
      <c r="A149" s="79">
        <v>41713</v>
      </c>
      <c r="B149" s="80">
        <v>2036.0522000000001</v>
      </c>
      <c r="C149" s="92">
        <v>56.944499999999998</v>
      </c>
      <c r="D149" s="81">
        <f t="shared" si="0"/>
        <v>3</v>
      </c>
      <c r="E149" s="82" t="s">
        <v>66</v>
      </c>
      <c r="F149" s="17"/>
    </row>
    <row r="150" spans="1:6" ht="14.25" customHeight="1" x14ac:dyDescent="0.3">
      <c r="A150" s="83">
        <v>41713.5</v>
      </c>
      <c r="B150" s="84">
        <v>2303.133875</v>
      </c>
      <c r="C150" s="93">
        <v>55.517916666666601</v>
      </c>
      <c r="D150" s="85">
        <f t="shared" si="0"/>
        <v>3</v>
      </c>
      <c r="E150" s="86" t="s">
        <v>66</v>
      </c>
      <c r="F150" s="17"/>
    </row>
    <row r="151" spans="1:6" ht="14.25" customHeight="1" x14ac:dyDescent="0.3">
      <c r="A151" s="79">
        <v>41714</v>
      </c>
      <c r="B151" s="80">
        <v>1791.6844999999901</v>
      </c>
      <c r="C151" s="92">
        <v>42.779142857142801</v>
      </c>
      <c r="D151" s="81">
        <f t="shared" si="0"/>
        <v>3</v>
      </c>
      <c r="E151" s="82" t="s">
        <v>66</v>
      </c>
      <c r="F151" s="17"/>
    </row>
    <row r="152" spans="1:6" ht="14.25" customHeight="1" x14ac:dyDescent="0.3">
      <c r="A152" s="83">
        <v>41714.5</v>
      </c>
      <c r="B152" s="84">
        <v>2076.2275</v>
      </c>
      <c r="C152" s="93">
        <v>50.096333333333298</v>
      </c>
      <c r="D152" s="85">
        <f t="shared" si="0"/>
        <v>3</v>
      </c>
      <c r="E152" s="86" t="s">
        <v>66</v>
      </c>
      <c r="F152" s="17"/>
    </row>
    <row r="153" spans="1:6" ht="14.25" customHeight="1" x14ac:dyDescent="0.3">
      <c r="A153" s="79">
        <v>41715</v>
      </c>
      <c r="B153" s="80">
        <v>1771.01158333333</v>
      </c>
      <c r="C153" s="92">
        <v>56.752999999999901</v>
      </c>
      <c r="D153" s="81">
        <f t="shared" si="0"/>
        <v>3</v>
      </c>
      <c r="E153" s="82" t="s">
        <v>66</v>
      </c>
      <c r="F153" s="17"/>
    </row>
    <row r="154" spans="1:6" ht="14.25" customHeight="1" x14ac:dyDescent="0.3">
      <c r="A154" s="83">
        <v>41715.5</v>
      </c>
      <c r="B154" s="84">
        <v>2304.1829583333301</v>
      </c>
      <c r="C154" s="93">
        <v>62.233666666666601</v>
      </c>
      <c r="D154" s="85">
        <f t="shared" si="0"/>
        <v>3</v>
      </c>
      <c r="E154" s="86" t="s">
        <v>66</v>
      </c>
      <c r="F154" s="17"/>
    </row>
    <row r="155" spans="1:6" ht="14.25" customHeight="1" x14ac:dyDescent="0.3">
      <c r="A155" s="79">
        <v>41716</v>
      </c>
      <c r="B155" s="80">
        <v>2108.3857083333301</v>
      </c>
      <c r="C155" s="92">
        <v>58.376583333333301</v>
      </c>
      <c r="D155" s="81">
        <f t="shared" si="0"/>
        <v>3</v>
      </c>
      <c r="E155" s="82" t="s">
        <v>66</v>
      </c>
      <c r="F155" s="17"/>
    </row>
    <row r="156" spans="1:6" ht="14.25" customHeight="1" x14ac:dyDescent="0.3">
      <c r="A156" s="83">
        <v>41716.5</v>
      </c>
      <c r="B156" s="84">
        <v>2577.1646249999999</v>
      </c>
      <c r="C156" s="93">
        <v>76.446166666666599</v>
      </c>
      <c r="D156" s="85">
        <f t="shared" si="0"/>
        <v>3</v>
      </c>
      <c r="E156" s="86" t="s">
        <v>66</v>
      </c>
      <c r="F156" s="17"/>
    </row>
    <row r="157" spans="1:6" ht="14.25" customHeight="1" x14ac:dyDescent="0.3">
      <c r="A157" s="79">
        <v>41717</v>
      </c>
      <c r="B157" s="80">
        <v>2107.1595833333299</v>
      </c>
      <c r="C157" s="92">
        <v>59.417250000000003</v>
      </c>
      <c r="D157" s="81">
        <f t="shared" si="0"/>
        <v>3</v>
      </c>
      <c r="E157" s="82" t="s">
        <v>66</v>
      </c>
      <c r="F157" s="17"/>
    </row>
    <row r="158" spans="1:6" ht="14.25" customHeight="1" x14ac:dyDescent="0.3">
      <c r="A158" s="83">
        <v>41717.5</v>
      </c>
      <c r="B158" s="84">
        <v>2527.9144166666601</v>
      </c>
      <c r="C158" s="93">
        <v>77.689083333333301</v>
      </c>
      <c r="D158" s="85">
        <f t="shared" si="0"/>
        <v>3</v>
      </c>
      <c r="E158" s="86" t="s">
        <v>66</v>
      </c>
      <c r="F158" s="17"/>
    </row>
    <row r="159" spans="1:6" ht="14.25" customHeight="1" x14ac:dyDescent="0.3">
      <c r="A159" s="79">
        <v>41718</v>
      </c>
      <c r="B159" s="80">
        <v>2046.2037499999999</v>
      </c>
      <c r="C159" s="92">
        <v>60.7068333333333</v>
      </c>
      <c r="D159" s="81">
        <f t="shared" si="0"/>
        <v>3</v>
      </c>
      <c r="E159" s="82" t="s">
        <v>66</v>
      </c>
      <c r="F159" s="17"/>
    </row>
    <row r="160" spans="1:6" ht="14.25" customHeight="1" x14ac:dyDescent="0.3">
      <c r="A160" s="83">
        <v>41718.5</v>
      </c>
      <c r="B160" s="84">
        <v>2268.3677916666602</v>
      </c>
      <c r="C160" s="93">
        <v>54.075499999999998</v>
      </c>
      <c r="D160" s="85">
        <f t="shared" si="0"/>
        <v>3</v>
      </c>
      <c r="E160" s="86" t="s">
        <v>66</v>
      </c>
      <c r="F160" s="17"/>
    </row>
    <row r="161" spans="1:6" ht="14.25" customHeight="1" x14ac:dyDescent="0.3">
      <c r="A161" s="79">
        <v>41719</v>
      </c>
      <c r="B161" s="80">
        <v>1968.2440909090899</v>
      </c>
      <c r="C161" s="92">
        <v>58.074090909090899</v>
      </c>
      <c r="D161" s="81">
        <f t="shared" si="0"/>
        <v>3</v>
      </c>
      <c r="E161" s="82" t="s">
        <v>66</v>
      </c>
      <c r="F161" s="17"/>
    </row>
    <row r="162" spans="1:6" ht="14.25" customHeight="1" x14ac:dyDescent="0.3">
      <c r="A162" s="83">
        <v>41719.5</v>
      </c>
      <c r="B162" s="84">
        <v>2173.0286249999999</v>
      </c>
      <c r="C162" s="93">
        <v>58.947666666666599</v>
      </c>
      <c r="D162" s="85">
        <f t="shared" si="0"/>
        <v>3</v>
      </c>
      <c r="E162" s="86" t="s">
        <v>66</v>
      </c>
      <c r="F162" s="17"/>
    </row>
    <row r="163" spans="1:6" ht="14.25" customHeight="1" x14ac:dyDescent="0.3">
      <c r="A163" s="79">
        <v>41720</v>
      </c>
      <c r="B163" s="80">
        <v>2010.4895555555499</v>
      </c>
      <c r="C163" s="92">
        <v>50.550444444444402</v>
      </c>
      <c r="D163" s="81">
        <f t="shared" si="0"/>
        <v>3</v>
      </c>
      <c r="E163" s="82" t="s">
        <v>66</v>
      </c>
      <c r="F163" s="17"/>
    </row>
    <row r="164" spans="1:6" ht="14.25" customHeight="1" x14ac:dyDescent="0.3">
      <c r="A164" s="83">
        <v>41720.5</v>
      </c>
      <c r="B164" s="84">
        <v>2118.1903750000001</v>
      </c>
      <c r="C164" s="93">
        <v>54.709249999999997</v>
      </c>
      <c r="D164" s="85">
        <f t="shared" si="0"/>
        <v>3</v>
      </c>
      <c r="E164" s="86" t="s">
        <v>66</v>
      </c>
      <c r="F164" s="17"/>
    </row>
    <row r="165" spans="1:6" ht="14.25" customHeight="1" x14ac:dyDescent="0.3">
      <c r="A165" s="79">
        <v>41721</v>
      </c>
      <c r="B165" s="80">
        <v>1785.1503749999899</v>
      </c>
      <c r="C165" s="92">
        <v>44.055250000000001</v>
      </c>
      <c r="D165" s="81">
        <f t="shared" si="0"/>
        <v>3</v>
      </c>
      <c r="E165" s="82" t="s">
        <v>66</v>
      </c>
      <c r="F165" s="17"/>
    </row>
    <row r="166" spans="1:6" ht="14.25" customHeight="1" x14ac:dyDescent="0.3">
      <c r="A166" s="83">
        <v>41721.5</v>
      </c>
      <c r="B166" s="84">
        <v>1962.36544999999</v>
      </c>
      <c r="C166" s="93">
        <v>52.375399999999999</v>
      </c>
      <c r="D166" s="85">
        <f t="shared" si="0"/>
        <v>3</v>
      </c>
      <c r="E166" s="86" t="s">
        <v>66</v>
      </c>
      <c r="F166" s="17"/>
    </row>
    <row r="167" spans="1:6" ht="14.25" customHeight="1" x14ac:dyDescent="0.3">
      <c r="A167" s="79">
        <v>41722</v>
      </c>
      <c r="B167" s="80">
        <v>1752.3128999999999</v>
      </c>
      <c r="C167" s="92">
        <v>56.051000000000002</v>
      </c>
      <c r="D167" s="81">
        <f t="shared" si="0"/>
        <v>3</v>
      </c>
      <c r="E167" s="82" t="s">
        <v>66</v>
      </c>
      <c r="F167" s="17"/>
    </row>
    <row r="168" spans="1:6" ht="14.25" customHeight="1" x14ac:dyDescent="0.3">
      <c r="A168" s="83">
        <v>41722.5</v>
      </c>
      <c r="B168" s="84">
        <v>1970.0640454545401</v>
      </c>
      <c r="C168" s="93">
        <v>49.247363636363602</v>
      </c>
      <c r="D168" s="85">
        <f t="shared" si="0"/>
        <v>3</v>
      </c>
      <c r="E168" s="86" t="s">
        <v>66</v>
      </c>
      <c r="F168" s="17"/>
    </row>
    <row r="169" spans="1:6" ht="14.25" customHeight="1" x14ac:dyDescent="0.3">
      <c r="A169" s="79">
        <v>41723</v>
      </c>
      <c r="B169" s="80">
        <v>2105.8021250000002</v>
      </c>
      <c r="C169" s="92">
        <v>51.720125000000003</v>
      </c>
      <c r="D169" s="81">
        <f t="shared" si="0"/>
        <v>3</v>
      </c>
      <c r="E169" s="82" t="s">
        <v>66</v>
      </c>
      <c r="F169" s="17"/>
    </row>
    <row r="170" spans="1:6" ht="14.25" customHeight="1" x14ac:dyDescent="0.3">
      <c r="A170" s="83">
        <v>41723.5</v>
      </c>
      <c r="B170" s="84">
        <v>2244.6122083333298</v>
      </c>
      <c r="C170" s="93">
        <v>58.361166666666598</v>
      </c>
      <c r="D170" s="85">
        <f t="shared" si="0"/>
        <v>3</v>
      </c>
      <c r="E170" s="86" t="s">
        <v>66</v>
      </c>
      <c r="F170" s="17"/>
    </row>
    <row r="171" spans="1:6" ht="14.25" customHeight="1" x14ac:dyDescent="0.3">
      <c r="A171" s="79">
        <v>41724</v>
      </c>
      <c r="B171" s="80">
        <v>2130.4705714285701</v>
      </c>
      <c r="C171" s="92">
        <v>39.493714285714198</v>
      </c>
      <c r="D171" s="81">
        <f t="shared" si="0"/>
        <v>3</v>
      </c>
      <c r="E171" s="82" t="s">
        <v>66</v>
      </c>
      <c r="F171" s="17"/>
    </row>
    <row r="172" spans="1:6" ht="14.25" customHeight="1" x14ac:dyDescent="0.3">
      <c r="A172" s="83">
        <v>41724.5</v>
      </c>
      <c r="B172" s="84">
        <v>2107.2345416666599</v>
      </c>
      <c r="C172" s="93">
        <v>49.298749999999998</v>
      </c>
      <c r="D172" s="85">
        <f t="shared" si="0"/>
        <v>3</v>
      </c>
      <c r="E172" s="86" t="s">
        <v>66</v>
      </c>
      <c r="F172" s="17"/>
    </row>
    <row r="173" spans="1:6" ht="14.25" customHeight="1" x14ac:dyDescent="0.3">
      <c r="A173" s="79">
        <v>41725</v>
      </c>
      <c r="B173" s="80">
        <v>1890.0461250000001</v>
      </c>
      <c r="C173" s="92">
        <v>56.920916666666599</v>
      </c>
      <c r="D173" s="81">
        <f t="shared" si="0"/>
        <v>3</v>
      </c>
      <c r="E173" s="82" t="s">
        <v>66</v>
      </c>
      <c r="F173" s="17"/>
    </row>
    <row r="174" spans="1:6" ht="14.25" customHeight="1" x14ac:dyDescent="0.3">
      <c r="A174" s="83">
        <v>41725.5</v>
      </c>
      <c r="B174" s="84">
        <v>2064.86241666666</v>
      </c>
      <c r="C174" s="93">
        <v>47.455500000000001</v>
      </c>
      <c r="D174" s="85">
        <f t="shared" si="0"/>
        <v>3</v>
      </c>
      <c r="E174" s="86" t="s">
        <v>66</v>
      </c>
      <c r="F174" s="17"/>
    </row>
    <row r="175" spans="1:6" ht="14.25" customHeight="1" x14ac:dyDescent="0.3">
      <c r="A175" s="79">
        <v>41726</v>
      </c>
      <c r="B175" s="80">
        <v>1992.3972777777699</v>
      </c>
      <c r="C175" s="92">
        <v>35.969888888888804</v>
      </c>
      <c r="D175" s="81">
        <f t="shared" si="0"/>
        <v>3</v>
      </c>
      <c r="E175" s="82" t="s">
        <v>66</v>
      </c>
      <c r="F175" s="17"/>
    </row>
    <row r="176" spans="1:6" ht="14.25" customHeight="1" x14ac:dyDescent="0.3">
      <c r="A176" s="83">
        <v>41726.5</v>
      </c>
      <c r="B176" s="84">
        <v>2193.5958333333301</v>
      </c>
      <c r="C176" s="93">
        <v>42.944777777777702</v>
      </c>
      <c r="D176" s="85">
        <f t="shared" si="0"/>
        <v>3</v>
      </c>
      <c r="E176" s="86" t="s">
        <v>66</v>
      </c>
      <c r="F176" s="17"/>
    </row>
    <row r="177" spans="1:6" ht="14.25" customHeight="1" x14ac:dyDescent="0.3">
      <c r="A177" s="79">
        <v>41727</v>
      </c>
      <c r="B177" s="80">
        <v>1713.057875</v>
      </c>
      <c r="C177" s="92">
        <v>36.922249999999998</v>
      </c>
      <c r="D177" s="81">
        <f t="shared" si="0"/>
        <v>3</v>
      </c>
      <c r="E177" s="82" t="s">
        <v>66</v>
      </c>
      <c r="F177" s="17"/>
    </row>
    <row r="178" spans="1:6" ht="14.25" customHeight="1" x14ac:dyDescent="0.3">
      <c r="A178" s="83">
        <v>41727.5</v>
      </c>
      <c r="B178" s="84">
        <v>1844.6421111111099</v>
      </c>
      <c r="C178" s="93">
        <v>36.546333333333301</v>
      </c>
      <c r="D178" s="85">
        <f t="shared" si="0"/>
        <v>3</v>
      </c>
      <c r="E178" s="86" t="s">
        <v>66</v>
      </c>
      <c r="F178" s="17"/>
    </row>
    <row r="179" spans="1:6" ht="14.25" customHeight="1" x14ac:dyDescent="0.3">
      <c r="A179" s="79">
        <v>41728</v>
      </c>
      <c r="B179" s="80">
        <v>1794.3062</v>
      </c>
      <c r="C179" s="92">
        <v>37.124400000000001</v>
      </c>
      <c r="D179" s="81">
        <f t="shared" si="0"/>
        <v>3</v>
      </c>
      <c r="E179" s="82" t="s">
        <v>66</v>
      </c>
      <c r="F179" s="17"/>
    </row>
    <row r="180" spans="1:6" ht="14.25" customHeight="1" x14ac:dyDescent="0.3">
      <c r="A180" s="83">
        <v>41728.5</v>
      </c>
      <c r="B180" s="84">
        <v>1879.9822222222199</v>
      </c>
      <c r="C180" s="93">
        <v>42.941666666666599</v>
      </c>
      <c r="D180" s="85">
        <f t="shared" si="0"/>
        <v>3</v>
      </c>
      <c r="E180" s="86" t="s">
        <v>66</v>
      </c>
      <c r="F180" s="17"/>
    </row>
    <row r="181" spans="1:6" ht="14.25" customHeight="1" x14ac:dyDescent="0.3">
      <c r="A181" s="79">
        <v>41729</v>
      </c>
      <c r="B181" s="80">
        <v>1726.2678333333299</v>
      </c>
      <c r="C181" s="92">
        <v>31.945999999999898</v>
      </c>
      <c r="D181" s="81">
        <f t="shared" si="0"/>
        <v>3</v>
      </c>
      <c r="E181" s="82" t="s">
        <v>66</v>
      </c>
      <c r="F181" s="17"/>
    </row>
    <row r="182" spans="1:6" ht="14.25" customHeight="1" x14ac:dyDescent="0.3">
      <c r="A182" s="83">
        <v>41729.5</v>
      </c>
      <c r="B182" s="84">
        <v>1909.5529166666599</v>
      </c>
      <c r="C182" s="93">
        <v>50.933333333333302</v>
      </c>
      <c r="D182" s="85">
        <f t="shared" si="0"/>
        <v>3</v>
      </c>
      <c r="E182" s="86" t="s">
        <v>66</v>
      </c>
      <c r="F182" s="17"/>
    </row>
    <row r="183" spans="1:6" ht="14.25" customHeight="1" x14ac:dyDescent="0.3">
      <c r="A183" s="79">
        <v>41730</v>
      </c>
      <c r="B183" s="80">
        <v>1895.5373499999901</v>
      </c>
      <c r="C183" s="92">
        <v>53.714300000000001</v>
      </c>
      <c r="D183" s="81">
        <f t="shared" si="0"/>
        <v>4</v>
      </c>
      <c r="E183" s="82" t="s">
        <v>66</v>
      </c>
      <c r="F183" s="17"/>
    </row>
    <row r="184" spans="1:6" ht="14.25" customHeight="1" x14ac:dyDescent="0.3">
      <c r="A184" s="83">
        <v>41730.5</v>
      </c>
      <c r="B184" s="84">
        <v>2075.2814583333302</v>
      </c>
      <c r="C184" s="93">
        <v>50.493333333333297</v>
      </c>
      <c r="D184" s="85">
        <f t="shared" si="0"/>
        <v>4</v>
      </c>
      <c r="E184" s="86" t="s">
        <v>66</v>
      </c>
      <c r="F184" s="17"/>
    </row>
    <row r="185" spans="1:6" ht="14.25" customHeight="1" x14ac:dyDescent="0.3">
      <c r="A185" s="79">
        <v>41731</v>
      </c>
      <c r="B185" s="80">
        <v>2204.4625000000001</v>
      </c>
      <c r="C185" s="92">
        <v>63.067083333333301</v>
      </c>
      <c r="D185" s="81">
        <f t="shared" si="0"/>
        <v>4</v>
      </c>
      <c r="E185" s="82" t="s">
        <v>66</v>
      </c>
      <c r="F185" s="17"/>
    </row>
    <row r="186" spans="1:6" ht="14.25" customHeight="1" x14ac:dyDescent="0.3">
      <c r="A186" s="83">
        <v>41731.5</v>
      </c>
      <c r="B186" s="84">
        <v>2647.4805833333298</v>
      </c>
      <c r="C186" s="93">
        <v>78.320583333333303</v>
      </c>
      <c r="D186" s="85">
        <f t="shared" si="0"/>
        <v>4</v>
      </c>
      <c r="E186" s="86" t="s">
        <v>66</v>
      </c>
      <c r="F186" s="17"/>
    </row>
    <row r="187" spans="1:6" ht="14.25" customHeight="1" x14ac:dyDescent="0.3">
      <c r="A187" s="79">
        <v>41732</v>
      </c>
      <c r="B187" s="80">
        <v>1895.28920833333</v>
      </c>
      <c r="C187" s="92">
        <v>62.180583333333303</v>
      </c>
      <c r="D187" s="81">
        <f t="shared" si="0"/>
        <v>4</v>
      </c>
      <c r="E187" s="82" t="s">
        <v>66</v>
      </c>
      <c r="F187" s="17"/>
    </row>
    <row r="188" spans="1:6" ht="14.25" customHeight="1" x14ac:dyDescent="0.3">
      <c r="A188" s="83">
        <v>41732.5</v>
      </c>
      <c r="B188" s="84">
        <v>2096.7167083333302</v>
      </c>
      <c r="C188" s="93">
        <v>60.060250000000003</v>
      </c>
      <c r="D188" s="85">
        <f t="shared" si="0"/>
        <v>4</v>
      </c>
      <c r="E188" s="86" t="s">
        <v>66</v>
      </c>
      <c r="F188" s="17"/>
    </row>
    <row r="189" spans="1:6" ht="14.25" customHeight="1" x14ac:dyDescent="0.3">
      <c r="A189" s="79">
        <v>41733</v>
      </c>
      <c r="B189" s="80">
        <v>2094.1008333333298</v>
      </c>
      <c r="C189" s="92">
        <v>45.017499999999998</v>
      </c>
      <c r="D189" s="81">
        <f t="shared" si="0"/>
        <v>4</v>
      </c>
      <c r="E189" s="82" t="s">
        <v>66</v>
      </c>
      <c r="F189" s="17"/>
    </row>
    <row r="190" spans="1:6" ht="14.25" customHeight="1" x14ac:dyDescent="0.3">
      <c r="A190" s="83">
        <v>41733.5</v>
      </c>
      <c r="B190" s="84">
        <v>2630.4309166666599</v>
      </c>
      <c r="C190" s="93">
        <v>79.766666666666595</v>
      </c>
      <c r="D190" s="85">
        <f t="shared" si="0"/>
        <v>4</v>
      </c>
      <c r="E190" s="86" t="s">
        <v>66</v>
      </c>
      <c r="F190" s="17"/>
    </row>
    <row r="191" spans="1:6" ht="14.25" customHeight="1" x14ac:dyDescent="0.3">
      <c r="A191" s="79">
        <v>41734</v>
      </c>
      <c r="B191" s="80">
        <v>1754.1857499999901</v>
      </c>
      <c r="C191" s="92">
        <v>40.561666666666603</v>
      </c>
      <c r="D191" s="81">
        <f t="shared" si="0"/>
        <v>4</v>
      </c>
      <c r="E191" s="82" t="s">
        <v>66</v>
      </c>
      <c r="F191" s="17"/>
    </row>
    <row r="192" spans="1:6" ht="14.25" customHeight="1" x14ac:dyDescent="0.3">
      <c r="A192" s="83">
        <v>41734.5</v>
      </c>
      <c r="B192" s="84">
        <v>1884.8855454545401</v>
      </c>
      <c r="C192" s="93">
        <v>47.821818181818102</v>
      </c>
      <c r="D192" s="85">
        <f t="shared" si="0"/>
        <v>4</v>
      </c>
      <c r="E192" s="86" t="s">
        <v>66</v>
      </c>
      <c r="F192" s="17"/>
    </row>
    <row r="193" spans="1:6" ht="14.25" customHeight="1" x14ac:dyDescent="0.3">
      <c r="A193" s="79">
        <v>41735</v>
      </c>
      <c r="B193" s="80">
        <v>1949.35475</v>
      </c>
      <c r="C193" s="92">
        <v>43.174583333333302</v>
      </c>
      <c r="D193" s="81">
        <f t="shared" si="0"/>
        <v>4</v>
      </c>
      <c r="E193" s="82" t="s">
        <v>66</v>
      </c>
      <c r="F193" s="17"/>
    </row>
    <row r="194" spans="1:6" ht="14.25" customHeight="1" x14ac:dyDescent="0.3">
      <c r="A194" s="83">
        <v>41735.5</v>
      </c>
      <c r="B194" s="84">
        <v>2305.1105416666601</v>
      </c>
      <c r="C194" s="93">
        <v>54.176666666666598</v>
      </c>
      <c r="D194" s="85">
        <f t="shared" si="0"/>
        <v>4</v>
      </c>
      <c r="E194" s="86" t="s">
        <v>66</v>
      </c>
      <c r="F194" s="17"/>
    </row>
    <row r="195" spans="1:6" ht="14.25" customHeight="1" x14ac:dyDescent="0.3">
      <c r="A195" s="79">
        <v>41736</v>
      </c>
      <c r="B195" s="80">
        <v>2093.9851249999901</v>
      </c>
      <c r="C195" s="92">
        <v>49.405416666666603</v>
      </c>
      <c r="D195" s="81">
        <f t="shared" si="0"/>
        <v>4</v>
      </c>
      <c r="E195" s="82" t="s">
        <v>66</v>
      </c>
      <c r="F195" s="17"/>
    </row>
    <row r="196" spans="1:6" ht="14.25" customHeight="1" x14ac:dyDescent="0.3">
      <c r="A196" s="83">
        <v>41736.5</v>
      </c>
      <c r="B196" s="84">
        <v>2421.5386249999901</v>
      </c>
      <c r="C196" s="93">
        <v>73.729583333333295</v>
      </c>
      <c r="D196" s="85">
        <f t="shared" si="0"/>
        <v>4</v>
      </c>
      <c r="E196" s="86" t="s">
        <v>66</v>
      </c>
      <c r="F196" s="17"/>
    </row>
    <row r="197" spans="1:6" ht="14.25" customHeight="1" x14ac:dyDescent="0.3">
      <c r="A197" s="79">
        <v>41737</v>
      </c>
      <c r="B197" s="80">
        <v>1716.26629166666</v>
      </c>
      <c r="C197" s="92">
        <v>44.014999999999901</v>
      </c>
      <c r="D197" s="81">
        <f t="shared" si="0"/>
        <v>4</v>
      </c>
      <c r="E197" s="82" t="s">
        <v>66</v>
      </c>
      <c r="F197" s="17"/>
    </row>
    <row r="198" spans="1:6" ht="14.25" customHeight="1" x14ac:dyDescent="0.3">
      <c r="A198" s="83">
        <v>41737.5</v>
      </c>
      <c r="B198" s="84">
        <v>1981.6607083333299</v>
      </c>
      <c r="C198" s="93">
        <v>51.409583333333302</v>
      </c>
      <c r="D198" s="85">
        <f t="shared" si="0"/>
        <v>4</v>
      </c>
      <c r="E198" s="86" t="s">
        <v>66</v>
      </c>
      <c r="F198" s="17"/>
    </row>
    <row r="199" spans="1:6" ht="14.25" customHeight="1" x14ac:dyDescent="0.3">
      <c r="A199" s="79">
        <v>41738</v>
      </c>
      <c r="B199" s="80">
        <v>1874.97291666666</v>
      </c>
      <c r="C199" s="92">
        <v>47.154583333333299</v>
      </c>
      <c r="D199" s="81">
        <f t="shared" si="0"/>
        <v>4</v>
      </c>
      <c r="E199" s="82" t="s">
        <v>66</v>
      </c>
      <c r="F199" s="17"/>
    </row>
    <row r="200" spans="1:6" ht="14.25" customHeight="1" x14ac:dyDescent="0.3">
      <c r="A200" s="83">
        <v>41738.5</v>
      </c>
      <c r="B200" s="84">
        <v>2096.9939999999901</v>
      </c>
      <c r="C200" s="93">
        <v>65.525416666666601</v>
      </c>
      <c r="D200" s="85">
        <f t="shared" si="0"/>
        <v>4</v>
      </c>
      <c r="E200" s="86" t="s">
        <v>66</v>
      </c>
      <c r="F200" s="17"/>
    </row>
    <row r="201" spans="1:6" ht="14.25" customHeight="1" x14ac:dyDescent="0.3">
      <c r="A201" s="79">
        <v>41739</v>
      </c>
      <c r="B201" s="80">
        <v>1859.7716666666599</v>
      </c>
      <c r="C201" s="92">
        <v>61.518333333333302</v>
      </c>
      <c r="D201" s="81">
        <f t="shared" si="0"/>
        <v>4</v>
      </c>
      <c r="E201" s="82" t="s">
        <v>66</v>
      </c>
      <c r="F201" s="17"/>
    </row>
    <row r="202" spans="1:6" ht="14.25" customHeight="1" x14ac:dyDescent="0.3">
      <c r="A202" s="83">
        <v>41739.5</v>
      </c>
      <c r="B202" s="84">
        <v>2115.2125000000001</v>
      </c>
      <c r="C202" s="93">
        <v>79.883750000000006</v>
      </c>
      <c r="D202" s="85">
        <f t="shared" si="0"/>
        <v>4</v>
      </c>
      <c r="E202" s="86" t="s">
        <v>66</v>
      </c>
      <c r="F202" s="17"/>
    </row>
    <row r="203" spans="1:6" ht="14.25" customHeight="1" x14ac:dyDescent="0.3">
      <c r="A203" s="79">
        <v>41740</v>
      </c>
      <c r="B203" s="80">
        <v>2080.5575833333301</v>
      </c>
      <c r="C203" s="92">
        <v>53.233749999999901</v>
      </c>
      <c r="D203" s="81">
        <f t="shared" si="0"/>
        <v>4</v>
      </c>
      <c r="E203" s="82" t="s">
        <v>66</v>
      </c>
      <c r="F203" s="17"/>
    </row>
    <row r="204" spans="1:6" ht="14.25" customHeight="1" x14ac:dyDescent="0.3">
      <c r="A204" s="83">
        <v>41740.5</v>
      </c>
      <c r="B204" s="84">
        <v>2572.0059999999999</v>
      </c>
      <c r="C204" s="93">
        <v>88.894999999999996</v>
      </c>
      <c r="D204" s="85">
        <f t="shared" si="0"/>
        <v>4</v>
      </c>
      <c r="E204" s="86" t="s">
        <v>66</v>
      </c>
      <c r="F204" s="17"/>
    </row>
    <row r="205" spans="1:6" ht="14.25" customHeight="1" x14ac:dyDescent="0.3">
      <c r="A205" s="79">
        <v>41741</v>
      </c>
      <c r="B205" s="80">
        <v>1915.4982</v>
      </c>
      <c r="C205" s="92">
        <v>28.648499999999999</v>
      </c>
      <c r="D205" s="81">
        <f t="shared" si="0"/>
        <v>4</v>
      </c>
      <c r="E205" s="82" t="s">
        <v>66</v>
      </c>
      <c r="F205" s="17"/>
    </row>
    <row r="206" spans="1:6" ht="14.25" customHeight="1" x14ac:dyDescent="0.3">
      <c r="A206" s="83">
        <v>41741.5</v>
      </c>
      <c r="B206" s="84">
        <v>2139.759</v>
      </c>
      <c r="C206" s="93">
        <v>44.792916666666599</v>
      </c>
      <c r="D206" s="85">
        <f t="shared" si="0"/>
        <v>4</v>
      </c>
      <c r="E206" s="86" t="s">
        <v>66</v>
      </c>
      <c r="F206" s="17"/>
    </row>
    <row r="207" spans="1:6" ht="14.25" customHeight="1" x14ac:dyDescent="0.3">
      <c r="A207" s="79">
        <v>41742</v>
      </c>
      <c r="B207" s="80">
        <v>1821.2655833333299</v>
      </c>
      <c r="C207" s="92">
        <v>47.22625</v>
      </c>
      <c r="D207" s="81">
        <f t="shared" si="0"/>
        <v>4</v>
      </c>
      <c r="E207" s="82" t="s">
        <v>66</v>
      </c>
      <c r="F207" s="17"/>
    </row>
    <row r="208" spans="1:6" ht="14.25" customHeight="1" x14ac:dyDescent="0.3">
      <c r="A208" s="83">
        <v>41742.5</v>
      </c>
      <c r="B208" s="84">
        <v>2098.1899166666599</v>
      </c>
      <c r="C208" s="93">
        <v>49.3720833333333</v>
      </c>
      <c r="D208" s="85">
        <f t="shared" si="0"/>
        <v>4</v>
      </c>
      <c r="E208" s="86" t="s">
        <v>66</v>
      </c>
      <c r="F208" s="17"/>
    </row>
    <row r="209" spans="1:6" ht="14.25" customHeight="1" x14ac:dyDescent="0.3">
      <c r="A209" s="79">
        <v>41743</v>
      </c>
      <c r="B209" s="80">
        <v>1740.50766666666</v>
      </c>
      <c r="C209" s="92">
        <v>51.491666666666603</v>
      </c>
      <c r="D209" s="81">
        <f t="shared" si="0"/>
        <v>4</v>
      </c>
      <c r="E209" s="82" t="s">
        <v>66</v>
      </c>
      <c r="F209" s="17"/>
    </row>
    <row r="210" spans="1:6" ht="14.25" customHeight="1" x14ac:dyDescent="0.3">
      <c r="A210" s="83">
        <v>41743.5</v>
      </c>
      <c r="B210" s="84">
        <v>2164.19929166666</v>
      </c>
      <c r="C210" s="93">
        <v>53.55</v>
      </c>
      <c r="D210" s="85">
        <f t="shared" si="0"/>
        <v>4</v>
      </c>
      <c r="E210" s="86" t="s">
        <v>66</v>
      </c>
      <c r="F210" s="17"/>
    </row>
    <row r="211" spans="1:6" ht="14.25" customHeight="1" x14ac:dyDescent="0.3">
      <c r="A211" s="79">
        <v>41744</v>
      </c>
      <c r="B211" s="80">
        <v>2045.9454166666601</v>
      </c>
      <c r="C211" s="92">
        <v>52.564166666666601</v>
      </c>
      <c r="D211" s="81">
        <f t="shared" si="0"/>
        <v>4</v>
      </c>
      <c r="E211" s="82" t="s">
        <v>66</v>
      </c>
      <c r="F211" s="17"/>
    </row>
    <row r="212" spans="1:6" ht="14.25" customHeight="1" x14ac:dyDescent="0.3">
      <c r="A212" s="83">
        <v>41744.5</v>
      </c>
      <c r="B212" s="84">
        <v>2398.56170833333</v>
      </c>
      <c r="C212" s="93">
        <v>56.3049999999999</v>
      </c>
      <c r="D212" s="85">
        <f t="shared" si="0"/>
        <v>4</v>
      </c>
      <c r="E212" s="86" t="s">
        <v>66</v>
      </c>
      <c r="F212" s="17"/>
    </row>
    <row r="213" spans="1:6" ht="14.25" customHeight="1" x14ac:dyDescent="0.3">
      <c r="A213" s="79">
        <v>41745</v>
      </c>
      <c r="B213" s="80">
        <v>2048.9234999999999</v>
      </c>
      <c r="C213" s="92">
        <v>50.992916666666602</v>
      </c>
      <c r="D213" s="81">
        <f t="shared" si="0"/>
        <v>4</v>
      </c>
      <c r="E213" s="82" t="s">
        <v>66</v>
      </c>
      <c r="F213" s="17"/>
    </row>
    <row r="214" spans="1:6" ht="14.25" customHeight="1" x14ac:dyDescent="0.3">
      <c r="A214" s="83">
        <v>41745.5</v>
      </c>
      <c r="B214" s="84">
        <v>2373.5059999999999</v>
      </c>
      <c r="C214" s="93">
        <v>54.992916666666602</v>
      </c>
      <c r="D214" s="85">
        <f t="shared" si="0"/>
        <v>4</v>
      </c>
      <c r="E214" s="86" t="s">
        <v>66</v>
      </c>
      <c r="F214" s="17"/>
    </row>
    <row r="215" spans="1:6" ht="14.25" customHeight="1" x14ac:dyDescent="0.3">
      <c r="A215" s="79">
        <v>41746</v>
      </c>
      <c r="B215" s="80">
        <v>1995.30845833333</v>
      </c>
      <c r="C215" s="92">
        <v>50.9091666666666</v>
      </c>
      <c r="D215" s="81">
        <f t="shared" si="0"/>
        <v>4</v>
      </c>
      <c r="E215" s="82" t="s">
        <v>66</v>
      </c>
      <c r="F215" s="17"/>
    </row>
    <row r="216" spans="1:6" ht="14.25" customHeight="1" x14ac:dyDescent="0.3">
      <c r="A216" s="83">
        <v>41746.5</v>
      </c>
      <c r="B216" s="84">
        <v>2278.0785833333298</v>
      </c>
      <c r="C216" s="93">
        <v>50.233333333333299</v>
      </c>
      <c r="D216" s="85">
        <f t="shared" si="0"/>
        <v>4</v>
      </c>
      <c r="E216" s="86" t="s">
        <v>66</v>
      </c>
      <c r="F216" s="17"/>
    </row>
    <row r="217" spans="1:6" ht="14.25" customHeight="1" x14ac:dyDescent="0.3">
      <c r="A217" s="79">
        <v>41747</v>
      </c>
      <c r="B217" s="80">
        <v>1923.8526666666601</v>
      </c>
      <c r="C217" s="92">
        <v>45.06</v>
      </c>
      <c r="D217" s="81">
        <f t="shared" si="0"/>
        <v>4</v>
      </c>
      <c r="E217" s="82" t="s">
        <v>66</v>
      </c>
      <c r="F217" s="17"/>
    </row>
    <row r="218" spans="1:6" ht="14.25" customHeight="1" x14ac:dyDescent="0.3">
      <c r="A218" s="83">
        <v>41747.5</v>
      </c>
      <c r="B218" s="84">
        <v>2298.48358333333</v>
      </c>
      <c r="C218" s="93">
        <v>48.699583333333301</v>
      </c>
      <c r="D218" s="85">
        <f t="shared" si="0"/>
        <v>4</v>
      </c>
      <c r="E218" s="86" t="s">
        <v>66</v>
      </c>
      <c r="F218" s="17"/>
    </row>
    <row r="219" spans="1:6" ht="14.25" customHeight="1" x14ac:dyDescent="0.3">
      <c r="A219" s="79">
        <v>41748</v>
      </c>
      <c r="B219" s="80">
        <v>1924.03687499999</v>
      </c>
      <c r="C219" s="92">
        <v>48.758333333333297</v>
      </c>
      <c r="D219" s="81">
        <f t="shared" si="0"/>
        <v>4</v>
      </c>
      <c r="E219" s="82" t="s">
        <v>66</v>
      </c>
      <c r="F219" s="17"/>
    </row>
    <row r="220" spans="1:6" ht="14.25" customHeight="1" x14ac:dyDescent="0.3">
      <c r="A220" s="83">
        <v>41748.5</v>
      </c>
      <c r="B220" s="84">
        <v>2205.9349166666598</v>
      </c>
      <c r="C220" s="93">
        <v>48.168333333333301</v>
      </c>
      <c r="D220" s="85">
        <f t="shared" si="0"/>
        <v>4</v>
      </c>
      <c r="E220" s="86" t="s">
        <v>66</v>
      </c>
      <c r="F220" s="17"/>
    </row>
    <row r="221" spans="1:6" ht="14.25" customHeight="1" x14ac:dyDescent="0.3">
      <c r="A221" s="79">
        <v>41749</v>
      </c>
      <c r="B221" s="80">
        <v>1731.95370833333</v>
      </c>
      <c r="C221" s="92">
        <v>50.261666666666599</v>
      </c>
      <c r="D221" s="81">
        <f t="shared" si="0"/>
        <v>4</v>
      </c>
      <c r="E221" s="82" t="s">
        <v>66</v>
      </c>
      <c r="F221" s="17"/>
    </row>
    <row r="222" spans="1:6" ht="14.25" customHeight="1" x14ac:dyDescent="0.3">
      <c r="A222" s="83">
        <v>41749.5</v>
      </c>
      <c r="B222" s="84">
        <v>1932.3406666666599</v>
      </c>
      <c r="C222" s="93">
        <v>47.798333333333296</v>
      </c>
      <c r="D222" s="85">
        <f t="shared" si="0"/>
        <v>4</v>
      </c>
      <c r="E222" s="86" t="s">
        <v>66</v>
      </c>
      <c r="F222" s="17"/>
    </row>
    <row r="223" spans="1:6" ht="14.25" customHeight="1" x14ac:dyDescent="0.3">
      <c r="A223" s="79">
        <v>41750</v>
      </c>
      <c r="B223" s="80">
        <v>1618.6572916666601</v>
      </c>
      <c r="C223" s="92">
        <v>49.244166666666601</v>
      </c>
      <c r="D223" s="81">
        <f t="shared" si="0"/>
        <v>4</v>
      </c>
      <c r="E223" s="82" t="s">
        <v>66</v>
      </c>
      <c r="F223" s="17"/>
    </row>
    <row r="224" spans="1:6" ht="14.25" customHeight="1" x14ac:dyDescent="0.3">
      <c r="A224" s="83">
        <v>41750.5</v>
      </c>
      <c r="B224" s="84">
        <v>1923.4404583333301</v>
      </c>
      <c r="C224" s="93">
        <v>50.734583333333298</v>
      </c>
      <c r="D224" s="85">
        <f t="shared" si="0"/>
        <v>4</v>
      </c>
      <c r="E224" s="86" t="s">
        <v>66</v>
      </c>
      <c r="F224" s="17"/>
    </row>
    <row r="225" spans="1:6" ht="14.25" customHeight="1" x14ac:dyDescent="0.3">
      <c r="A225" s="79">
        <v>41751</v>
      </c>
      <c r="B225" s="80">
        <v>1879.78416666666</v>
      </c>
      <c r="C225" s="92">
        <v>53.69</v>
      </c>
      <c r="D225" s="81">
        <f t="shared" si="0"/>
        <v>4</v>
      </c>
      <c r="E225" s="82" t="s">
        <v>66</v>
      </c>
      <c r="F225" s="17"/>
    </row>
    <row r="226" spans="1:6" ht="14.25" customHeight="1" x14ac:dyDescent="0.3">
      <c r="A226" s="83">
        <v>41751.5</v>
      </c>
      <c r="B226" s="84">
        <v>2109.7046666666602</v>
      </c>
      <c r="C226" s="93">
        <v>53.271666666666597</v>
      </c>
      <c r="D226" s="85">
        <f t="shared" si="0"/>
        <v>4</v>
      </c>
      <c r="E226" s="86" t="s">
        <v>66</v>
      </c>
      <c r="F226" s="17"/>
    </row>
    <row r="227" spans="1:6" ht="14.25" customHeight="1" x14ac:dyDescent="0.3">
      <c r="A227" s="79">
        <v>41752</v>
      </c>
      <c r="B227" s="80">
        <v>1805.62670833333</v>
      </c>
      <c r="C227" s="92">
        <v>49.4508333333333</v>
      </c>
      <c r="D227" s="81">
        <f t="shared" si="0"/>
        <v>4</v>
      </c>
      <c r="E227" s="82" t="s">
        <v>66</v>
      </c>
      <c r="F227" s="17"/>
    </row>
    <row r="228" spans="1:6" ht="14.25" customHeight="1" x14ac:dyDescent="0.3">
      <c r="A228" s="83">
        <v>41752.5</v>
      </c>
      <c r="B228" s="84">
        <v>2094.1961249999999</v>
      </c>
      <c r="C228" s="93">
        <v>52.059166666666599</v>
      </c>
      <c r="D228" s="85">
        <f t="shared" si="0"/>
        <v>4</v>
      </c>
      <c r="E228" s="86" t="s">
        <v>66</v>
      </c>
      <c r="F228" s="17"/>
    </row>
    <row r="229" spans="1:6" ht="14.25" customHeight="1" x14ac:dyDescent="0.3">
      <c r="A229" s="79">
        <v>41753</v>
      </c>
      <c r="B229" s="80">
        <v>1835.2183333333301</v>
      </c>
      <c r="C229" s="92">
        <v>37.89</v>
      </c>
      <c r="D229" s="81">
        <f t="shared" si="0"/>
        <v>4</v>
      </c>
      <c r="E229" s="82" t="s">
        <v>66</v>
      </c>
      <c r="F229" s="17"/>
    </row>
    <row r="230" spans="1:6" ht="14.25" customHeight="1" x14ac:dyDescent="0.3">
      <c r="A230" s="83">
        <v>41753.5</v>
      </c>
      <c r="B230" s="84">
        <v>2135.9254999999998</v>
      </c>
      <c r="C230" s="93">
        <v>45.816666666666599</v>
      </c>
      <c r="D230" s="85">
        <f t="shared" si="0"/>
        <v>4</v>
      </c>
      <c r="E230" s="86" t="s">
        <v>66</v>
      </c>
      <c r="F230" s="17"/>
    </row>
    <row r="231" spans="1:6" ht="14.25" customHeight="1" x14ac:dyDescent="0.3">
      <c r="A231" s="79">
        <v>41754</v>
      </c>
      <c r="B231" s="80">
        <v>1650.9535000000001</v>
      </c>
      <c r="C231" s="92">
        <v>36.757083333333298</v>
      </c>
      <c r="D231" s="81">
        <f t="shared" si="0"/>
        <v>4</v>
      </c>
      <c r="E231" s="82" t="s">
        <v>66</v>
      </c>
      <c r="F231" s="17"/>
    </row>
    <row r="232" spans="1:6" ht="14.25" customHeight="1" x14ac:dyDescent="0.3">
      <c r="A232" s="83">
        <v>41754.5</v>
      </c>
      <c r="B232" s="84">
        <v>1909.9368750000001</v>
      </c>
      <c r="C232" s="93">
        <v>44.214583333333302</v>
      </c>
      <c r="D232" s="85">
        <f t="shared" si="0"/>
        <v>4</v>
      </c>
      <c r="E232" s="86" t="s">
        <v>66</v>
      </c>
      <c r="F232" s="17"/>
    </row>
    <row r="233" spans="1:6" ht="14.25" customHeight="1" x14ac:dyDescent="0.3">
      <c r="A233" s="79">
        <v>41755</v>
      </c>
      <c r="B233" s="80">
        <v>1819.76733333333</v>
      </c>
      <c r="C233" s="92">
        <v>49.384583333333303</v>
      </c>
      <c r="D233" s="81">
        <f t="shared" si="0"/>
        <v>4</v>
      </c>
      <c r="E233" s="82" t="s">
        <v>66</v>
      </c>
      <c r="F233" s="17"/>
    </row>
    <row r="234" spans="1:6" ht="14.25" customHeight="1" x14ac:dyDescent="0.3">
      <c r="A234" s="83">
        <v>41755.5</v>
      </c>
      <c r="B234" s="84">
        <v>2076.1788333333302</v>
      </c>
      <c r="C234" s="93">
        <v>48.080416666666601</v>
      </c>
      <c r="D234" s="85">
        <f t="shared" si="0"/>
        <v>4</v>
      </c>
      <c r="E234" s="86" t="s">
        <v>66</v>
      </c>
      <c r="F234" s="17"/>
    </row>
    <row r="235" spans="1:6" ht="14.25" customHeight="1" x14ac:dyDescent="0.3">
      <c r="A235" s="79">
        <v>41756</v>
      </c>
      <c r="B235" s="80">
        <v>1647.1206666666601</v>
      </c>
      <c r="C235" s="92">
        <v>52.469583333333297</v>
      </c>
      <c r="D235" s="81">
        <f t="shared" si="0"/>
        <v>4</v>
      </c>
      <c r="E235" s="82" t="s">
        <v>66</v>
      </c>
      <c r="F235" s="17"/>
    </row>
    <row r="236" spans="1:6" ht="14.25" customHeight="1" x14ac:dyDescent="0.3">
      <c r="A236" s="83">
        <v>41756.5</v>
      </c>
      <c r="B236" s="84">
        <v>1907.8098749999999</v>
      </c>
      <c r="C236" s="93">
        <v>53.402916666666599</v>
      </c>
      <c r="D236" s="85">
        <f t="shared" si="0"/>
        <v>4</v>
      </c>
      <c r="E236" s="86" t="s">
        <v>66</v>
      </c>
      <c r="F236" s="17"/>
    </row>
    <row r="237" spans="1:6" ht="14.25" customHeight="1" x14ac:dyDescent="0.3">
      <c r="A237" s="79">
        <v>41757</v>
      </c>
      <c r="B237" s="80">
        <v>1546.12645833333</v>
      </c>
      <c r="C237" s="92">
        <v>39.446249999999999</v>
      </c>
      <c r="D237" s="81">
        <f t="shared" si="0"/>
        <v>4</v>
      </c>
      <c r="E237" s="82" t="s">
        <v>66</v>
      </c>
      <c r="F237" s="17"/>
    </row>
    <row r="238" spans="1:6" ht="14.25" customHeight="1" x14ac:dyDescent="0.3">
      <c r="A238" s="83">
        <v>41757.5</v>
      </c>
      <c r="B238" s="84">
        <v>1858.03879166666</v>
      </c>
      <c r="C238" s="93">
        <v>47.963333333333303</v>
      </c>
      <c r="D238" s="85">
        <f t="shared" si="0"/>
        <v>4</v>
      </c>
      <c r="E238" s="86" t="s">
        <v>66</v>
      </c>
      <c r="F238" s="17"/>
    </row>
    <row r="239" spans="1:6" ht="14.25" customHeight="1" x14ac:dyDescent="0.3">
      <c r="A239" s="79">
        <v>41758</v>
      </c>
      <c r="B239" s="80">
        <v>1922.3710000000001</v>
      </c>
      <c r="C239" s="92">
        <v>42.502222222222201</v>
      </c>
      <c r="D239" s="81">
        <f t="shared" si="0"/>
        <v>4</v>
      </c>
      <c r="E239" s="82" t="s">
        <v>66</v>
      </c>
      <c r="F239" s="17"/>
    </row>
    <row r="240" spans="1:6" ht="14.25" customHeight="1" x14ac:dyDescent="0.3">
      <c r="A240" s="83">
        <v>41758.5</v>
      </c>
      <c r="B240" s="84">
        <v>2112.4864583333301</v>
      </c>
      <c r="C240" s="93">
        <v>44.941666666666599</v>
      </c>
      <c r="D240" s="85">
        <f t="shared" si="0"/>
        <v>4</v>
      </c>
      <c r="E240" s="86" t="s">
        <v>66</v>
      </c>
      <c r="F240" s="17"/>
    </row>
    <row r="241" spans="1:6" ht="14.25" customHeight="1" x14ac:dyDescent="0.3">
      <c r="A241" s="79">
        <v>41759</v>
      </c>
      <c r="B241" s="80">
        <v>2040.2557142857099</v>
      </c>
      <c r="C241" s="92">
        <v>45.204285714285703</v>
      </c>
      <c r="D241" s="81">
        <f t="shared" si="0"/>
        <v>4</v>
      </c>
      <c r="E241" s="82" t="s">
        <v>66</v>
      </c>
      <c r="F241" s="17"/>
    </row>
    <row r="242" spans="1:6" ht="14.25" customHeight="1" x14ac:dyDescent="0.3">
      <c r="A242" s="83">
        <v>41759.5</v>
      </c>
      <c r="B242" s="84">
        <v>2149.3773333333302</v>
      </c>
      <c r="C242" s="93">
        <v>48.322083333333303</v>
      </c>
      <c r="D242" s="85">
        <f t="shared" si="0"/>
        <v>4</v>
      </c>
      <c r="E242" s="86" t="s">
        <v>66</v>
      </c>
      <c r="F242" s="17"/>
    </row>
    <row r="243" spans="1:6" ht="14.25" customHeight="1" x14ac:dyDescent="0.3">
      <c r="A243" s="79">
        <v>41760</v>
      </c>
      <c r="B243" s="80">
        <v>1816.9179999999999</v>
      </c>
      <c r="C243" s="92">
        <v>44.181666666666601</v>
      </c>
      <c r="D243" s="81">
        <f t="shared" si="0"/>
        <v>5</v>
      </c>
      <c r="E243" s="82" t="s">
        <v>66</v>
      </c>
      <c r="F243" s="17"/>
    </row>
    <row r="244" spans="1:6" ht="14.25" customHeight="1" x14ac:dyDescent="0.3">
      <c r="A244" s="83">
        <v>41760.5</v>
      </c>
      <c r="B244" s="84">
        <v>2432.2733181818098</v>
      </c>
      <c r="C244" s="93">
        <v>79.288727272727201</v>
      </c>
      <c r="D244" s="85">
        <f t="shared" si="0"/>
        <v>5</v>
      </c>
      <c r="E244" s="86" t="s">
        <v>66</v>
      </c>
      <c r="F244" s="17"/>
    </row>
    <row r="245" spans="1:6" ht="14.25" customHeight="1" x14ac:dyDescent="0.3">
      <c r="A245" s="79">
        <v>41761</v>
      </c>
      <c r="B245" s="80">
        <v>2029.36579166666</v>
      </c>
      <c r="C245" s="92">
        <v>51.941249999999997</v>
      </c>
      <c r="D245" s="81">
        <f t="shared" si="0"/>
        <v>5</v>
      </c>
      <c r="E245" s="82" t="s">
        <v>66</v>
      </c>
      <c r="F245" s="17"/>
    </row>
    <row r="246" spans="1:6" ht="14.25" customHeight="1" x14ac:dyDescent="0.3">
      <c r="A246" s="83">
        <v>41761.5</v>
      </c>
      <c r="B246" s="84">
        <v>2417.7076666666599</v>
      </c>
      <c r="C246" s="93">
        <v>49.0996666666666</v>
      </c>
      <c r="D246" s="85">
        <f t="shared" si="0"/>
        <v>5</v>
      </c>
      <c r="E246" s="86" t="s">
        <v>66</v>
      </c>
      <c r="F246" s="17"/>
    </row>
    <row r="247" spans="1:6" ht="14.25" customHeight="1" x14ac:dyDescent="0.3">
      <c r="A247" s="79">
        <v>41762</v>
      </c>
      <c r="B247" s="80">
        <v>1971.1330416666599</v>
      </c>
      <c r="C247" s="92">
        <v>66.743333333333297</v>
      </c>
      <c r="D247" s="81">
        <f t="shared" si="0"/>
        <v>5</v>
      </c>
      <c r="E247" s="82" t="s">
        <v>66</v>
      </c>
      <c r="F247" s="17"/>
    </row>
    <row r="248" spans="1:6" ht="14.25" customHeight="1" x14ac:dyDescent="0.3">
      <c r="A248" s="83">
        <v>41762.5</v>
      </c>
      <c r="B248" s="84">
        <v>2307.2817083333298</v>
      </c>
      <c r="C248" s="93">
        <v>59.953249999999997</v>
      </c>
      <c r="D248" s="85">
        <f t="shared" si="0"/>
        <v>5</v>
      </c>
      <c r="E248" s="86" t="s">
        <v>66</v>
      </c>
      <c r="F248" s="17"/>
    </row>
    <row r="249" spans="1:6" ht="14.25" customHeight="1" x14ac:dyDescent="0.3">
      <c r="A249" s="79">
        <v>41763</v>
      </c>
      <c r="B249" s="80">
        <v>2072.0460416666601</v>
      </c>
      <c r="C249" s="92">
        <v>48.052500000000002</v>
      </c>
      <c r="D249" s="81">
        <f t="shared" si="0"/>
        <v>5</v>
      </c>
      <c r="E249" s="82" t="s">
        <v>66</v>
      </c>
      <c r="F249" s="17"/>
    </row>
    <row r="250" spans="1:6" ht="14.25" customHeight="1" x14ac:dyDescent="0.3">
      <c r="A250" s="83">
        <v>41763.5</v>
      </c>
      <c r="B250" s="84">
        <v>2325.5537083333302</v>
      </c>
      <c r="C250" s="93">
        <v>43.413333333333298</v>
      </c>
      <c r="D250" s="85">
        <f t="shared" si="0"/>
        <v>5</v>
      </c>
      <c r="E250" s="86" t="s">
        <v>66</v>
      </c>
      <c r="F250" s="17"/>
    </row>
    <row r="251" spans="1:6" ht="14.25" customHeight="1" x14ac:dyDescent="0.3">
      <c r="A251" s="79">
        <v>41764</v>
      </c>
      <c r="B251" s="80">
        <v>1682.53033333333</v>
      </c>
      <c r="C251" s="92">
        <v>41.137499999999903</v>
      </c>
      <c r="D251" s="81">
        <f t="shared" si="0"/>
        <v>5</v>
      </c>
      <c r="E251" s="82" t="s">
        <v>66</v>
      </c>
      <c r="F251" s="17"/>
    </row>
    <row r="252" spans="1:6" ht="14.25" customHeight="1" x14ac:dyDescent="0.3">
      <c r="A252" s="83">
        <v>41764.5</v>
      </c>
      <c r="B252" s="84">
        <v>1845.6923750000001</v>
      </c>
      <c r="C252" s="93">
        <v>54.3541666666666</v>
      </c>
      <c r="D252" s="85">
        <f t="shared" si="0"/>
        <v>5</v>
      </c>
      <c r="E252" s="86" t="s">
        <v>66</v>
      </c>
      <c r="F252" s="17"/>
    </row>
    <row r="253" spans="1:6" ht="14.25" customHeight="1" x14ac:dyDescent="0.3">
      <c r="A253" s="79">
        <v>41765</v>
      </c>
      <c r="B253" s="80">
        <v>1947.2274583333301</v>
      </c>
      <c r="C253" s="92">
        <v>50.5133333333333</v>
      </c>
      <c r="D253" s="81">
        <f t="shared" si="0"/>
        <v>5</v>
      </c>
      <c r="E253" s="82" t="s">
        <v>66</v>
      </c>
      <c r="F253" s="17"/>
    </row>
    <row r="254" spans="1:6" ht="14.25" customHeight="1" x14ac:dyDescent="0.3">
      <c r="A254" s="83">
        <v>41765.5</v>
      </c>
      <c r="B254" s="84">
        <v>2272.6708333333299</v>
      </c>
      <c r="C254" s="93">
        <v>59.321666666666601</v>
      </c>
      <c r="D254" s="85">
        <f t="shared" si="0"/>
        <v>5</v>
      </c>
      <c r="E254" s="86" t="s">
        <v>66</v>
      </c>
      <c r="F254" s="17"/>
    </row>
    <row r="255" spans="1:6" ht="14.25" customHeight="1" x14ac:dyDescent="0.3">
      <c r="A255" s="79">
        <v>41766</v>
      </c>
      <c r="B255" s="80">
        <v>2162.9690416666599</v>
      </c>
      <c r="C255" s="92">
        <v>70.624166666666596</v>
      </c>
      <c r="D255" s="81">
        <f t="shared" si="0"/>
        <v>5</v>
      </c>
      <c r="E255" s="82" t="s">
        <v>66</v>
      </c>
      <c r="F255" s="17"/>
    </row>
    <row r="256" spans="1:6" ht="14.25" customHeight="1" x14ac:dyDescent="0.3">
      <c r="A256" s="83">
        <v>41766.5</v>
      </c>
      <c r="B256" s="84">
        <v>2396.8091666666601</v>
      </c>
      <c r="C256" s="93">
        <v>75.650833333333296</v>
      </c>
      <c r="D256" s="85">
        <f t="shared" si="0"/>
        <v>5</v>
      </c>
      <c r="E256" s="86" t="s">
        <v>66</v>
      </c>
      <c r="F256" s="17"/>
    </row>
    <row r="257" spans="1:6" ht="14.25" customHeight="1" x14ac:dyDescent="0.3">
      <c r="A257" s="79">
        <v>41767</v>
      </c>
      <c r="B257" s="80">
        <v>1959.90287499999</v>
      </c>
      <c r="C257" s="92">
        <v>48.5474999999999</v>
      </c>
      <c r="D257" s="81">
        <f t="shared" si="0"/>
        <v>5</v>
      </c>
      <c r="E257" s="82" t="s">
        <v>66</v>
      </c>
      <c r="F257" s="17"/>
    </row>
    <row r="258" spans="1:6" ht="14.25" customHeight="1" x14ac:dyDescent="0.3">
      <c r="A258" s="83">
        <v>41767.5</v>
      </c>
      <c r="B258" s="84">
        <v>2223.83566666666</v>
      </c>
      <c r="C258" s="93">
        <v>45.350833333333298</v>
      </c>
      <c r="D258" s="85">
        <f t="shared" ref="D258:D512" si="1">MONTH(A258)</f>
        <v>5</v>
      </c>
      <c r="E258" s="86" t="s">
        <v>66</v>
      </c>
      <c r="F258" s="17"/>
    </row>
    <row r="259" spans="1:6" ht="14.25" customHeight="1" x14ac:dyDescent="0.3">
      <c r="A259" s="79">
        <v>41768</v>
      </c>
      <c r="B259" s="80">
        <v>1947.63870833333</v>
      </c>
      <c r="C259" s="92">
        <v>47.290833333333303</v>
      </c>
      <c r="D259" s="81">
        <f t="shared" si="1"/>
        <v>5</v>
      </c>
      <c r="E259" s="82" t="s">
        <v>66</v>
      </c>
      <c r="F259" s="17"/>
    </row>
    <row r="260" spans="1:6" ht="14.25" customHeight="1" x14ac:dyDescent="0.3">
      <c r="A260" s="83">
        <v>41768.5</v>
      </c>
      <c r="B260" s="84">
        <v>2195.3652916666601</v>
      </c>
      <c r="C260" s="93">
        <v>60.935416666666598</v>
      </c>
      <c r="D260" s="85">
        <f t="shared" si="1"/>
        <v>5</v>
      </c>
      <c r="E260" s="86" t="s">
        <v>66</v>
      </c>
      <c r="F260" s="17"/>
    </row>
    <row r="261" spans="1:6" ht="14.25" customHeight="1" x14ac:dyDescent="0.3">
      <c r="A261" s="79">
        <v>41769</v>
      </c>
      <c r="B261" s="80">
        <v>1752.35545833333</v>
      </c>
      <c r="C261" s="92">
        <v>60.887916666666598</v>
      </c>
      <c r="D261" s="81">
        <f t="shared" si="1"/>
        <v>5</v>
      </c>
      <c r="E261" s="82" t="s">
        <v>66</v>
      </c>
      <c r="F261" s="17"/>
    </row>
    <row r="262" spans="1:6" ht="14.25" customHeight="1" x14ac:dyDescent="0.3">
      <c r="A262" s="83">
        <v>41769.5</v>
      </c>
      <c r="B262" s="84">
        <v>1953.0465833333301</v>
      </c>
      <c r="C262" s="93">
        <v>73.694583333333298</v>
      </c>
      <c r="D262" s="85">
        <f t="shared" si="1"/>
        <v>5</v>
      </c>
      <c r="E262" s="86" t="s">
        <v>66</v>
      </c>
      <c r="F262" s="17"/>
    </row>
    <row r="263" spans="1:6" ht="14.25" customHeight="1" x14ac:dyDescent="0.3">
      <c r="A263" s="79">
        <v>41770</v>
      </c>
      <c r="B263" s="80">
        <v>2006.93199999999</v>
      </c>
      <c r="C263" s="92">
        <v>57.995833333333302</v>
      </c>
      <c r="D263" s="81">
        <f t="shared" si="1"/>
        <v>5</v>
      </c>
      <c r="E263" s="82" t="s">
        <v>66</v>
      </c>
      <c r="F263" s="17"/>
    </row>
    <row r="264" spans="1:6" ht="14.25" customHeight="1" x14ac:dyDescent="0.3">
      <c r="A264" s="83">
        <v>41770.5</v>
      </c>
      <c r="B264" s="84">
        <v>2167.6819583333299</v>
      </c>
      <c r="C264" s="93">
        <v>49.681249999999999</v>
      </c>
      <c r="D264" s="85">
        <f t="shared" si="1"/>
        <v>5</v>
      </c>
      <c r="E264" s="86" t="s">
        <v>66</v>
      </c>
      <c r="F264" s="17"/>
    </row>
    <row r="265" spans="1:6" ht="14.25" customHeight="1" x14ac:dyDescent="0.3">
      <c r="A265" s="79">
        <v>41771</v>
      </c>
      <c r="B265" s="80">
        <v>2025.9698333333299</v>
      </c>
      <c r="C265" s="92">
        <v>28.802777777777699</v>
      </c>
      <c r="D265" s="81">
        <f t="shared" si="1"/>
        <v>5</v>
      </c>
      <c r="E265" s="82" t="s">
        <v>66</v>
      </c>
      <c r="F265" s="17"/>
    </row>
    <row r="266" spans="1:6" ht="14.25" customHeight="1" x14ac:dyDescent="0.3">
      <c r="A266" s="83">
        <v>41771.5</v>
      </c>
      <c r="B266" s="84">
        <v>2364.0405416666599</v>
      </c>
      <c r="C266" s="93">
        <v>57.887916666666598</v>
      </c>
      <c r="D266" s="85">
        <f t="shared" si="1"/>
        <v>5</v>
      </c>
      <c r="E266" s="86" t="s">
        <v>66</v>
      </c>
      <c r="F266" s="17"/>
    </row>
    <row r="267" spans="1:6" ht="14.25" customHeight="1" x14ac:dyDescent="0.3">
      <c r="A267" s="79">
        <v>41772</v>
      </c>
      <c r="B267" s="80">
        <v>1953.5266875</v>
      </c>
      <c r="C267" s="92">
        <v>34.658124999999998</v>
      </c>
      <c r="D267" s="81">
        <f t="shared" si="1"/>
        <v>5</v>
      </c>
      <c r="E267" s="82" t="s">
        <v>66</v>
      </c>
      <c r="F267" s="17"/>
    </row>
    <row r="268" spans="1:6" ht="14.25" customHeight="1" x14ac:dyDescent="0.3">
      <c r="A268" s="83">
        <v>41772.5</v>
      </c>
      <c r="B268" s="84">
        <v>2081.5011666666601</v>
      </c>
      <c r="C268" s="93">
        <v>42.6458333333333</v>
      </c>
      <c r="D268" s="85">
        <f t="shared" si="1"/>
        <v>5</v>
      </c>
      <c r="E268" s="86" t="s">
        <v>66</v>
      </c>
      <c r="F268" s="17"/>
    </row>
    <row r="269" spans="1:6" ht="14.25" customHeight="1" x14ac:dyDescent="0.3">
      <c r="A269" s="79">
        <v>41773</v>
      </c>
      <c r="B269" s="80">
        <v>1833.8292916666601</v>
      </c>
      <c r="C269" s="92">
        <v>38.750833333333297</v>
      </c>
      <c r="D269" s="81">
        <f t="shared" si="1"/>
        <v>5</v>
      </c>
      <c r="E269" s="82" t="s">
        <v>66</v>
      </c>
      <c r="F269" s="17"/>
    </row>
    <row r="270" spans="1:6" ht="14.25" customHeight="1" x14ac:dyDescent="0.3">
      <c r="A270" s="83">
        <v>41773.5</v>
      </c>
      <c r="B270" s="84">
        <v>2114.1895</v>
      </c>
      <c r="C270" s="93">
        <v>44.832083333333301</v>
      </c>
      <c r="D270" s="85">
        <f t="shared" si="1"/>
        <v>5</v>
      </c>
      <c r="E270" s="86" t="s">
        <v>66</v>
      </c>
      <c r="F270" s="17"/>
    </row>
    <row r="271" spans="1:6" ht="14.25" customHeight="1" x14ac:dyDescent="0.3">
      <c r="A271" s="79">
        <v>41774</v>
      </c>
      <c r="B271" s="80">
        <v>1983.90711111111</v>
      </c>
      <c r="C271" s="92">
        <v>37.403888888888801</v>
      </c>
      <c r="D271" s="81">
        <f t="shared" si="1"/>
        <v>5</v>
      </c>
      <c r="E271" s="82" t="s">
        <v>66</v>
      </c>
      <c r="F271" s="17"/>
    </row>
    <row r="272" spans="1:6" ht="14.25" customHeight="1" x14ac:dyDescent="0.3">
      <c r="A272" s="83">
        <v>41774.5</v>
      </c>
      <c r="B272" s="84">
        <v>2093.3930833333302</v>
      </c>
      <c r="C272" s="93">
        <v>46.276249999999997</v>
      </c>
      <c r="D272" s="85">
        <f t="shared" si="1"/>
        <v>5</v>
      </c>
      <c r="E272" s="86" t="s">
        <v>66</v>
      </c>
      <c r="F272" s="17"/>
    </row>
    <row r="273" spans="1:6" ht="14.25" customHeight="1" x14ac:dyDescent="0.3">
      <c r="A273" s="79">
        <v>41775</v>
      </c>
      <c r="B273" s="80">
        <v>1989.1543750000001</v>
      </c>
      <c r="C273" s="92">
        <v>37.748750000000001</v>
      </c>
      <c r="D273" s="81">
        <f t="shared" si="1"/>
        <v>5</v>
      </c>
      <c r="E273" s="82" t="s">
        <v>66</v>
      </c>
      <c r="F273" s="17"/>
    </row>
    <row r="274" spans="1:6" ht="14.25" customHeight="1" x14ac:dyDescent="0.3">
      <c r="A274" s="83">
        <v>41775.5</v>
      </c>
      <c r="B274" s="84">
        <v>2151.98383333333</v>
      </c>
      <c r="C274" s="93">
        <v>46.262083333333301</v>
      </c>
      <c r="D274" s="85">
        <f t="shared" si="1"/>
        <v>5</v>
      </c>
      <c r="E274" s="86" t="s">
        <v>66</v>
      </c>
      <c r="F274" s="17"/>
    </row>
    <row r="275" spans="1:6" ht="14.25" customHeight="1" x14ac:dyDescent="0.3">
      <c r="A275" s="79">
        <v>41776</v>
      </c>
      <c r="B275" s="80">
        <v>1885.0945454545399</v>
      </c>
      <c r="C275" s="92">
        <v>39.879090909090898</v>
      </c>
      <c r="D275" s="81">
        <f t="shared" si="1"/>
        <v>5</v>
      </c>
      <c r="E275" s="82" t="s">
        <v>66</v>
      </c>
      <c r="F275" s="17"/>
    </row>
    <row r="276" spans="1:6" ht="14.25" customHeight="1" x14ac:dyDescent="0.3">
      <c r="A276" s="83">
        <v>41776.5</v>
      </c>
      <c r="B276" s="84">
        <v>2100.1242499999998</v>
      </c>
      <c r="C276" s="93">
        <v>47.372916666666598</v>
      </c>
      <c r="D276" s="85">
        <f t="shared" si="1"/>
        <v>5</v>
      </c>
      <c r="E276" s="86" t="s">
        <v>66</v>
      </c>
      <c r="F276" s="17"/>
    </row>
    <row r="277" spans="1:6" ht="14.25" customHeight="1" x14ac:dyDescent="0.3">
      <c r="A277" s="79">
        <v>41777</v>
      </c>
      <c r="B277" s="80">
        <v>1702.1761818181801</v>
      </c>
      <c r="C277" s="92">
        <v>40.558181818181801</v>
      </c>
      <c r="D277" s="81">
        <f t="shared" si="1"/>
        <v>5</v>
      </c>
      <c r="E277" s="82" t="s">
        <v>66</v>
      </c>
      <c r="F277" s="17"/>
    </row>
    <row r="278" spans="1:6" ht="14.25" customHeight="1" x14ac:dyDescent="0.3">
      <c r="A278" s="83">
        <v>41777.5</v>
      </c>
      <c r="B278" s="84">
        <v>1951.5956249999999</v>
      </c>
      <c r="C278" s="93">
        <v>53.550416666666599</v>
      </c>
      <c r="D278" s="85">
        <f t="shared" si="1"/>
        <v>5</v>
      </c>
      <c r="E278" s="86" t="s">
        <v>66</v>
      </c>
      <c r="F278" s="17"/>
    </row>
    <row r="279" spans="1:6" ht="14.25" customHeight="1" x14ac:dyDescent="0.3">
      <c r="A279" s="79">
        <v>41778</v>
      </c>
      <c r="B279" s="80">
        <v>1599.57408333333</v>
      </c>
      <c r="C279" s="92">
        <v>47.153750000000002</v>
      </c>
      <c r="D279" s="81">
        <f t="shared" si="1"/>
        <v>5</v>
      </c>
      <c r="E279" s="82" t="s">
        <v>66</v>
      </c>
      <c r="F279" s="17"/>
    </row>
    <row r="280" spans="1:6" ht="14.25" customHeight="1" x14ac:dyDescent="0.3">
      <c r="A280" s="83">
        <v>41778.5</v>
      </c>
      <c r="B280" s="84">
        <v>1928.0886666666599</v>
      </c>
      <c r="C280" s="93">
        <v>54.608333333333299</v>
      </c>
      <c r="D280" s="85">
        <f t="shared" si="1"/>
        <v>5</v>
      </c>
      <c r="E280" s="86" t="s">
        <v>66</v>
      </c>
      <c r="F280" s="17"/>
    </row>
    <row r="281" spans="1:6" ht="14.25" customHeight="1" x14ac:dyDescent="0.3">
      <c r="A281" s="79">
        <v>41779</v>
      </c>
      <c r="B281" s="80">
        <v>1874.05004166666</v>
      </c>
      <c r="C281" s="92">
        <v>50.127083333333303</v>
      </c>
      <c r="D281" s="81">
        <f t="shared" si="1"/>
        <v>5</v>
      </c>
      <c r="E281" s="82" t="s">
        <v>66</v>
      </c>
      <c r="F281" s="17"/>
    </row>
    <row r="282" spans="1:6" ht="14.25" customHeight="1" x14ac:dyDescent="0.3">
      <c r="A282" s="83">
        <v>41779.5</v>
      </c>
      <c r="B282" s="84">
        <v>2228.79675</v>
      </c>
      <c r="C282" s="93">
        <v>49.530833333333298</v>
      </c>
      <c r="D282" s="85">
        <f t="shared" si="1"/>
        <v>5</v>
      </c>
      <c r="E282" s="86" t="s">
        <v>66</v>
      </c>
      <c r="F282" s="17"/>
    </row>
    <row r="283" spans="1:6" ht="14.25" customHeight="1" x14ac:dyDescent="0.3">
      <c r="A283" s="79">
        <v>41780</v>
      </c>
      <c r="B283" s="80">
        <v>1865.50854166666</v>
      </c>
      <c r="C283" s="92">
        <v>38.462499999999999</v>
      </c>
      <c r="D283" s="81">
        <f t="shared" si="1"/>
        <v>5</v>
      </c>
      <c r="E283" s="82" t="s">
        <v>66</v>
      </c>
      <c r="F283" s="17"/>
    </row>
    <row r="284" spans="1:6" ht="14.25" customHeight="1" x14ac:dyDescent="0.3">
      <c r="A284" s="83">
        <v>41780.5</v>
      </c>
      <c r="B284" s="84">
        <v>2147.9385416666601</v>
      </c>
      <c r="C284" s="93">
        <v>47.275416666666601</v>
      </c>
      <c r="D284" s="85">
        <f t="shared" si="1"/>
        <v>5</v>
      </c>
      <c r="E284" s="86" t="s">
        <v>66</v>
      </c>
      <c r="F284" s="17"/>
    </row>
    <row r="285" spans="1:6" ht="14.25" customHeight="1" x14ac:dyDescent="0.3">
      <c r="A285" s="79">
        <v>41781</v>
      </c>
      <c r="B285" s="80">
        <v>1896.82779166666</v>
      </c>
      <c r="C285" s="92">
        <v>45.832500000000003</v>
      </c>
      <c r="D285" s="81">
        <f t="shared" si="1"/>
        <v>5</v>
      </c>
      <c r="E285" s="82" t="s">
        <v>66</v>
      </c>
      <c r="F285" s="17"/>
    </row>
    <row r="286" spans="1:6" ht="14.25" customHeight="1" x14ac:dyDescent="0.3">
      <c r="A286" s="83">
        <v>41781.5</v>
      </c>
      <c r="B286" s="84">
        <v>2179.9699166666601</v>
      </c>
      <c r="C286" s="93">
        <v>50.742916666666602</v>
      </c>
      <c r="D286" s="85">
        <f t="shared" si="1"/>
        <v>5</v>
      </c>
      <c r="E286" s="86" t="s">
        <v>66</v>
      </c>
      <c r="F286" s="17"/>
    </row>
    <row r="287" spans="1:6" ht="14.25" customHeight="1" x14ac:dyDescent="0.3">
      <c r="A287" s="79">
        <v>41782</v>
      </c>
      <c r="B287" s="80">
        <v>1908.9708333333299</v>
      </c>
      <c r="C287" s="92">
        <v>46.262499999999903</v>
      </c>
      <c r="D287" s="81">
        <f t="shared" si="1"/>
        <v>5</v>
      </c>
      <c r="E287" s="82" t="s">
        <v>66</v>
      </c>
      <c r="F287" s="17"/>
    </row>
    <row r="288" spans="1:6" ht="14.25" customHeight="1" x14ac:dyDescent="0.3">
      <c r="A288" s="83">
        <v>41782.5</v>
      </c>
      <c r="B288" s="84">
        <v>2201.0394166666601</v>
      </c>
      <c r="C288" s="93">
        <v>49.195</v>
      </c>
      <c r="D288" s="85">
        <f t="shared" si="1"/>
        <v>5</v>
      </c>
      <c r="E288" s="86" t="s">
        <v>66</v>
      </c>
      <c r="F288" s="17"/>
    </row>
    <row r="289" spans="1:6" ht="14.25" customHeight="1" x14ac:dyDescent="0.3">
      <c r="A289" s="79">
        <v>41783</v>
      </c>
      <c r="B289" s="80">
        <v>1941.4735416666599</v>
      </c>
      <c r="C289" s="92">
        <v>37.257083333333298</v>
      </c>
      <c r="D289" s="81">
        <f t="shared" si="1"/>
        <v>5</v>
      </c>
      <c r="E289" s="82" t="s">
        <v>66</v>
      </c>
      <c r="F289" s="17"/>
    </row>
    <row r="290" spans="1:6" ht="14.25" customHeight="1" x14ac:dyDescent="0.3">
      <c r="A290" s="83">
        <v>41783.5</v>
      </c>
      <c r="B290" s="84">
        <v>2156.9471250000001</v>
      </c>
      <c r="C290" s="93">
        <v>43.033333333333303</v>
      </c>
      <c r="D290" s="85">
        <f t="shared" si="1"/>
        <v>5</v>
      </c>
      <c r="E290" s="86" t="s">
        <v>66</v>
      </c>
      <c r="F290" s="17"/>
    </row>
    <row r="291" spans="1:6" ht="14.25" customHeight="1" x14ac:dyDescent="0.3">
      <c r="A291" s="79">
        <v>41784</v>
      </c>
      <c r="B291" s="80">
        <v>1900.7242857142801</v>
      </c>
      <c r="C291" s="92">
        <v>39.896428571428501</v>
      </c>
      <c r="D291" s="81">
        <f t="shared" si="1"/>
        <v>5</v>
      </c>
      <c r="E291" s="82" t="s">
        <v>66</v>
      </c>
      <c r="F291" s="17"/>
    </row>
    <row r="292" spans="1:6" ht="14.25" customHeight="1" x14ac:dyDescent="0.3">
      <c r="A292" s="83">
        <v>41784.5</v>
      </c>
      <c r="B292" s="84">
        <v>1990.6963333333299</v>
      </c>
      <c r="C292" s="93">
        <v>53.087499999999999</v>
      </c>
      <c r="D292" s="85">
        <f t="shared" si="1"/>
        <v>5</v>
      </c>
      <c r="E292" s="86" t="s">
        <v>66</v>
      </c>
      <c r="F292" s="17"/>
    </row>
    <row r="293" spans="1:6" ht="14.25" customHeight="1" x14ac:dyDescent="0.3">
      <c r="A293" s="79">
        <v>41785</v>
      </c>
      <c r="B293" s="80">
        <v>1641.170875</v>
      </c>
      <c r="C293" s="92">
        <v>44.002499999999998</v>
      </c>
      <c r="D293" s="81">
        <f t="shared" si="1"/>
        <v>5</v>
      </c>
      <c r="E293" s="82" t="s">
        <v>66</v>
      </c>
      <c r="F293" s="17"/>
    </row>
    <row r="294" spans="1:6" ht="14.25" customHeight="1" x14ac:dyDescent="0.3">
      <c r="A294" s="83">
        <v>41785.5</v>
      </c>
      <c r="B294" s="84">
        <v>1928.3489999999999</v>
      </c>
      <c r="C294" s="93">
        <v>50.586666666666602</v>
      </c>
      <c r="D294" s="85">
        <f t="shared" si="1"/>
        <v>5</v>
      </c>
      <c r="E294" s="86" t="s">
        <v>66</v>
      </c>
      <c r="F294" s="17"/>
    </row>
    <row r="295" spans="1:6" ht="14.25" customHeight="1" x14ac:dyDescent="0.3">
      <c r="A295" s="79">
        <v>41786</v>
      </c>
      <c r="B295" s="80">
        <v>1902.70066666666</v>
      </c>
      <c r="C295" s="92">
        <v>46.027083333333302</v>
      </c>
      <c r="D295" s="81">
        <f t="shared" si="1"/>
        <v>5</v>
      </c>
      <c r="E295" s="82" t="s">
        <v>66</v>
      </c>
      <c r="F295" s="17"/>
    </row>
    <row r="296" spans="1:6" ht="14.25" customHeight="1" x14ac:dyDescent="0.3">
      <c r="A296" s="83">
        <v>41786.5</v>
      </c>
      <c r="B296" s="84">
        <v>2189.06766666666</v>
      </c>
      <c r="C296" s="93">
        <v>51.392916666666601</v>
      </c>
      <c r="D296" s="85">
        <f t="shared" si="1"/>
        <v>5</v>
      </c>
      <c r="E296" s="86" t="s">
        <v>66</v>
      </c>
      <c r="F296" s="17"/>
    </row>
    <row r="297" spans="1:6" ht="14.25" customHeight="1" x14ac:dyDescent="0.3">
      <c r="A297" s="79">
        <v>41787</v>
      </c>
      <c r="B297" s="80">
        <v>1932.2342083333299</v>
      </c>
      <c r="C297" s="92">
        <v>46.5908333333333</v>
      </c>
      <c r="D297" s="81">
        <f t="shared" si="1"/>
        <v>5</v>
      </c>
      <c r="E297" s="82" t="s">
        <v>66</v>
      </c>
      <c r="F297" s="17"/>
    </row>
    <row r="298" spans="1:6" ht="14.25" customHeight="1" x14ac:dyDescent="0.3">
      <c r="A298" s="83">
        <v>41787.5</v>
      </c>
      <c r="B298" s="84">
        <v>2221.4512083333302</v>
      </c>
      <c r="C298" s="93">
        <v>54.303750000000001</v>
      </c>
      <c r="D298" s="85">
        <f t="shared" si="1"/>
        <v>5</v>
      </c>
      <c r="E298" s="86" t="s">
        <v>66</v>
      </c>
      <c r="F298" s="17"/>
    </row>
    <row r="299" spans="1:6" ht="14.25" customHeight="1" x14ac:dyDescent="0.3">
      <c r="A299" s="79">
        <v>41788</v>
      </c>
      <c r="B299" s="80">
        <v>1911.44145833333</v>
      </c>
      <c r="C299" s="92">
        <v>45.068750000000001</v>
      </c>
      <c r="D299" s="81">
        <f t="shared" si="1"/>
        <v>5</v>
      </c>
      <c r="E299" s="82" t="s">
        <v>66</v>
      </c>
      <c r="F299" s="17"/>
    </row>
    <row r="300" spans="1:6" ht="14.25" customHeight="1" x14ac:dyDescent="0.3">
      <c r="A300" s="83">
        <v>41788.5</v>
      </c>
      <c r="B300" s="84">
        <v>2154.5671666666599</v>
      </c>
      <c r="C300" s="93">
        <v>42.706249999999997</v>
      </c>
      <c r="D300" s="85">
        <f t="shared" si="1"/>
        <v>5</v>
      </c>
      <c r="E300" s="86" t="s">
        <v>66</v>
      </c>
      <c r="F300" s="17"/>
    </row>
    <row r="301" spans="1:6" ht="14.25" customHeight="1" x14ac:dyDescent="0.3">
      <c r="A301" s="79">
        <v>41789</v>
      </c>
      <c r="B301" s="80">
        <v>2086.4557222222202</v>
      </c>
      <c r="C301" s="92">
        <v>35.205555555555499</v>
      </c>
      <c r="D301" s="81">
        <f t="shared" si="1"/>
        <v>5</v>
      </c>
      <c r="E301" s="82" t="s">
        <v>66</v>
      </c>
      <c r="F301" s="17"/>
    </row>
    <row r="302" spans="1:6" ht="14.25" customHeight="1" x14ac:dyDescent="0.3">
      <c r="A302" s="83">
        <v>41789.5</v>
      </c>
      <c r="B302" s="84">
        <v>2375.8916249999902</v>
      </c>
      <c r="C302" s="93">
        <v>49.220833333333303</v>
      </c>
      <c r="D302" s="85">
        <f t="shared" si="1"/>
        <v>5</v>
      </c>
      <c r="E302" s="86" t="s">
        <v>66</v>
      </c>
      <c r="F302" s="17"/>
    </row>
    <row r="303" spans="1:6" ht="14.25" customHeight="1" x14ac:dyDescent="0.3">
      <c r="A303" s="79">
        <v>41790</v>
      </c>
      <c r="B303" s="80">
        <v>2278.90968749999</v>
      </c>
      <c r="C303" s="92">
        <v>42.534374999999997</v>
      </c>
      <c r="D303" s="81">
        <f t="shared" si="1"/>
        <v>5</v>
      </c>
      <c r="E303" s="82" t="s">
        <v>66</v>
      </c>
      <c r="F303" s="17"/>
    </row>
    <row r="304" spans="1:6" ht="14.25" customHeight="1" x14ac:dyDescent="0.3">
      <c r="A304" s="83">
        <v>41790.5</v>
      </c>
      <c r="B304" s="84">
        <v>2414.6731818181802</v>
      </c>
      <c r="C304" s="93">
        <v>49.414090909090902</v>
      </c>
      <c r="D304" s="85">
        <f t="shared" si="1"/>
        <v>5</v>
      </c>
      <c r="E304" s="86" t="s">
        <v>66</v>
      </c>
      <c r="F304" s="17"/>
    </row>
    <row r="305" spans="1:6" ht="14.25" customHeight="1" x14ac:dyDescent="0.3">
      <c r="A305" s="79">
        <v>41791</v>
      </c>
      <c r="B305" s="80">
        <v>1976.13129999999</v>
      </c>
      <c r="C305" s="92">
        <v>53.580699999999901</v>
      </c>
      <c r="D305" s="81">
        <f t="shared" si="1"/>
        <v>6</v>
      </c>
      <c r="E305" s="82" t="s">
        <v>66</v>
      </c>
      <c r="F305" s="17"/>
    </row>
    <row r="306" spans="1:6" ht="14.25" customHeight="1" x14ac:dyDescent="0.3">
      <c r="A306" s="83">
        <v>41791.5</v>
      </c>
      <c r="B306" s="84">
        <v>2665.5086249999999</v>
      </c>
      <c r="C306" s="93">
        <v>84.922083333333305</v>
      </c>
      <c r="D306" s="85">
        <f t="shared" si="1"/>
        <v>6</v>
      </c>
      <c r="E306" s="86" t="s">
        <v>66</v>
      </c>
      <c r="F306" s="17"/>
    </row>
    <row r="307" spans="1:6" ht="14.25" customHeight="1" x14ac:dyDescent="0.3">
      <c r="A307" s="79">
        <v>41792</v>
      </c>
      <c r="B307" s="80">
        <v>2063.6120000000001</v>
      </c>
      <c r="C307" s="92">
        <v>39.346999999999902</v>
      </c>
      <c r="D307" s="81">
        <f t="shared" si="1"/>
        <v>6</v>
      </c>
      <c r="E307" s="82" t="s">
        <v>66</v>
      </c>
      <c r="F307" s="17"/>
    </row>
    <row r="308" spans="1:6" ht="14.25" customHeight="1" x14ac:dyDescent="0.3">
      <c r="A308" s="83">
        <v>41792.5</v>
      </c>
      <c r="B308" s="84">
        <v>2220.75304166666</v>
      </c>
      <c r="C308" s="93">
        <v>43.315916666666602</v>
      </c>
      <c r="D308" s="85">
        <f t="shared" si="1"/>
        <v>6</v>
      </c>
      <c r="E308" s="86" t="s">
        <v>66</v>
      </c>
      <c r="F308" s="17"/>
    </row>
    <row r="309" spans="1:6" ht="14.25" customHeight="1" x14ac:dyDescent="0.3">
      <c r="A309" s="79">
        <v>41793</v>
      </c>
      <c r="B309" s="80">
        <v>2043.6455000000001</v>
      </c>
      <c r="C309" s="92">
        <v>47.9022222222222</v>
      </c>
      <c r="D309" s="81">
        <f t="shared" si="1"/>
        <v>6</v>
      </c>
      <c r="E309" s="82" t="s">
        <v>66</v>
      </c>
      <c r="F309" s="17"/>
    </row>
    <row r="310" spans="1:6" ht="14.25" customHeight="1" x14ac:dyDescent="0.3">
      <c r="A310" s="83">
        <v>41793.5</v>
      </c>
      <c r="B310" s="84">
        <v>2350.2772916666599</v>
      </c>
      <c r="C310" s="93">
        <v>54.980166666666598</v>
      </c>
      <c r="D310" s="85">
        <f t="shared" si="1"/>
        <v>6</v>
      </c>
      <c r="E310" s="86" t="s">
        <v>66</v>
      </c>
      <c r="F310" s="17"/>
    </row>
    <row r="311" spans="1:6" ht="14.25" customHeight="1" x14ac:dyDescent="0.3">
      <c r="A311" s="79">
        <v>41794</v>
      </c>
      <c r="B311" s="80">
        <v>1895.89842857142</v>
      </c>
      <c r="C311" s="92">
        <v>35.089999999999897</v>
      </c>
      <c r="D311" s="81">
        <f t="shared" si="1"/>
        <v>6</v>
      </c>
      <c r="E311" s="82" t="s">
        <v>66</v>
      </c>
      <c r="F311" s="17"/>
    </row>
    <row r="312" spans="1:6" ht="14.25" customHeight="1" x14ac:dyDescent="0.3">
      <c r="A312" s="83">
        <v>41794.5</v>
      </c>
      <c r="B312" s="84">
        <v>2092.5697499999901</v>
      </c>
      <c r="C312" s="93">
        <v>41.228333333333303</v>
      </c>
      <c r="D312" s="85">
        <f t="shared" si="1"/>
        <v>6</v>
      </c>
      <c r="E312" s="86" t="s">
        <v>66</v>
      </c>
      <c r="F312" s="17"/>
    </row>
    <row r="313" spans="1:6" ht="14.25" customHeight="1" x14ac:dyDescent="0.3">
      <c r="A313" s="79">
        <v>41795</v>
      </c>
      <c r="B313" s="80">
        <v>1798.14591666666</v>
      </c>
      <c r="C313" s="92">
        <v>48.412916666666597</v>
      </c>
      <c r="D313" s="81">
        <f t="shared" si="1"/>
        <v>6</v>
      </c>
      <c r="E313" s="82" t="s">
        <v>66</v>
      </c>
      <c r="F313" s="17"/>
    </row>
    <row r="314" spans="1:6" ht="14.25" customHeight="1" x14ac:dyDescent="0.3">
      <c r="A314" s="83">
        <v>41795.5</v>
      </c>
      <c r="B314" s="84">
        <v>2105.5673333333302</v>
      </c>
      <c r="C314" s="93">
        <v>49.219999999999899</v>
      </c>
      <c r="D314" s="85">
        <f t="shared" si="1"/>
        <v>6</v>
      </c>
      <c r="E314" s="86" t="s">
        <v>66</v>
      </c>
      <c r="F314" s="17"/>
    </row>
    <row r="315" spans="1:6" ht="14.25" customHeight="1" x14ac:dyDescent="0.3">
      <c r="A315" s="79">
        <v>41796</v>
      </c>
      <c r="B315" s="80">
        <v>1923.17379166666</v>
      </c>
      <c r="C315" s="92">
        <v>51.047083333333298</v>
      </c>
      <c r="D315" s="81">
        <f t="shared" si="1"/>
        <v>6</v>
      </c>
      <c r="E315" s="82" t="s">
        <v>66</v>
      </c>
      <c r="F315" s="17"/>
    </row>
    <row r="316" spans="1:6" ht="14.25" customHeight="1" x14ac:dyDescent="0.3">
      <c r="A316" s="83">
        <v>41796.5</v>
      </c>
      <c r="B316" s="84">
        <v>2208.3795416666599</v>
      </c>
      <c r="C316" s="93">
        <v>53.327916666666603</v>
      </c>
      <c r="D316" s="85">
        <f t="shared" si="1"/>
        <v>6</v>
      </c>
      <c r="E316" s="86" t="s">
        <v>66</v>
      </c>
      <c r="F316" s="17"/>
    </row>
    <row r="317" spans="1:6" ht="14.25" customHeight="1" x14ac:dyDescent="0.3">
      <c r="A317" s="79">
        <v>41797</v>
      </c>
      <c r="B317" s="80">
        <v>1958.0631249999999</v>
      </c>
      <c r="C317" s="92">
        <v>46.842500000000001</v>
      </c>
      <c r="D317" s="81">
        <f t="shared" si="1"/>
        <v>6</v>
      </c>
      <c r="E317" s="82" t="s">
        <v>66</v>
      </c>
      <c r="F317" s="17"/>
    </row>
    <row r="318" spans="1:6" ht="14.25" customHeight="1" x14ac:dyDescent="0.3">
      <c r="A318" s="83">
        <v>41797.5</v>
      </c>
      <c r="B318" s="84">
        <v>2245.5582083333302</v>
      </c>
      <c r="C318" s="93">
        <v>56.6724999999999</v>
      </c>
      <c r="D318" s="85">
        <f t="shared" si="1"/>
        <v>6</v>
      </c>
      <c r="E318" s="86" t="s">
        <v>66</v>
      </c>
      <c r="F318" s="17"/>
    </row>
    <row r="319" spans="1:6" ht="14.25" customHeight="1" x14ac:dyDescent="0.3">
      <c r="A319" s="79">
        <v>41798</v>
      </c>
      <c r="B319" s="80">
        <v>1918.86162499999</v>
      </c>
      <c r="C319" s="92">
        <v>42.86</v>
      </c>
      <c r="D319" s="81">
        <f t="shared" si="1"/>
        <v>6</v>
      </c>
      <c r="E319" s="82" t="s">
        <v>66</v>
      </c>
      <c r="F319" s="17"/>
    </row>
    <row r="320" spans="1:6" ht="14.25" customHeight="1" x14ac:dyDescent="0.3">
      <c r="A320" s="83">
        <v>41798.5</v>
      </c>
      <c r="B320" s="84">
        <v>2000.08429166666</v>
      </c>
      <c r="C320" s="93">
        <v>53.180833333333297</v>
      </c>
      <c r="D320" s="85">
        <f t="shared" si="1"/>
        <v>6</v>
      </c>
      <c r="E320" s="86" t="s">
        <v>66</v>
      </c>
      <c r="F320" s="17"/>
    </row>
    <row r="321" spans="1:6" ht="14.25" customHeight="1" x14ac:dyDescent="0.3">
      <c r="A321" s="79">
        <v>41799</v>
      </c>
      <c r="B321" s="80">
        <v>1909.68320833333</v>
      </c>
      <c r="C321" s="92">
        <v>40.827083333333299</v>
      </c>
      <c r="D321" s="81">
        <f t="shared" si="1"/>
        <v>6</v>
      </c>
      <c r="E321" s="82" t="s">
        <v>66</v>
      </c>
      <c r="F321" s="17"/>
    </row>
    <row r="322" spans="1:6" ht="14.25" customHeight="1" x14ac:dyDescent="0.3">
      <c r="A322" s="83">
        <v>41799.5</v>
      </c>
      <c r="B322" s="84">
        <v>2065.2884583333298</v>
      </c>
      <c r="C322" s="93">
        <v>51.916249999999998</v>
      </c>
      <c r="D322" s="85">
        <f t="shared" si="1"/>
        <v>6</v>
      </c>
      <c r="E322" s="86" t="s">
        <v>66</v>
      </c>
      <c r="F322" s="17"/>
    </row>
    <row r="323" spans="1:6" ht="14.25" customHeight="1" x14ac:dyDescent="0.3">
      <c r="A323" s="79">
        <v>41800</v>
      </c>
      <c r="B323" s="80">
        <v>1660.33879166666</v>
      </c>
      <c r="C323" s="92">
        <v>58.307499999999997</v>
      </c>
      <c r="D323" s="81">
        <f t="shared" si="1"/>
        <v>6</v>
      </c>
      <c r="E323" s="82" t="s">
        <v>66</v>
      </c>
      <c r="F323" s="17"/>
    </row>
    <row r="324" spans="1:6" ht="14.25" customHeight="1" x14ac:dyDescent="0.3">
      <c r="A324" s="83">
        <v>41800.5</v>
      </c>
      <c r="B324" s="84">
        <v>1883.58904166666</v>
      </c>
      <c r="C324" s="93">
        <v>79.133749999999907</v>
      </c>
      <c r="D324" s="85">
        <f t="shared" si="1"/>
        <v>6</v>
      </c>
      <c r="E324" s="86" t="s">
        <v>66</v>
      </c>
      <c r="F324" s="17"/>
    </row>
    <row r="325" spans="1:6" ht="14.25" customHeight="1" x14ac:dyDescent="0.3">
      <c r="A325" s="79">
        <v>41801</v>
      </c>
      <c r="B325" s="80">
        <v>1905.7972916666599</v>
      </c>
      <c r="C325" s="92">
        <v>52.497499999999903</v>
      </c>
      <c r="D325" s="81">
        <f t="shared" si="1"/>
        <v>6</v>
      </c>
      <c r="E325" s="82" t="s">
        <v>66</v>
      </c>
      <c r="F325" s="17"/>
    </row>
    <row r="326" spans="1:6" ht="14.25" customHeight="1" x14ac:dyDescent="0.3">
      <c r="A326" s="83">
        <v>41801.5</v>
      </c>
      <c r="B326" s="84">
        <v>2126.8541249999998</v>
      </c>
      <c r="C326" s="93">
        <v>47.962916666666601</v>
      </c>
      <c r="D326" s="85">
        <f t="shared" si="1"/>
        <v>6</v>
      </c>
      <c r="E326" s="86" t="s">
        <v>66</v>
      </c>
      <c r="F326" s="17"/>
    </row>
    <row r="327" spans="1:6" ht="14.25" customHeight="1" x14ac:dyDescent="0.3">
      <c r="A327" s="79">
        <v>41802</v>
      </c>
      <c r="B327" s="80">
        <v>2100.2164583333301</v>
      </c>
      <c r="C327" s="92">
        <v>62.541249999999899</v>
      </c>
      <c r="D327" s="81">
        <f t="shared" si="1"/>
        <v>6</v>
      </c>
      <c r="E327" s="82" t="s">
        <v>66</v>
      </c>
      <c r="F327" s="17"/>
    </row>
    <row r="328" spans="1:6" ht="14.25" customHeight="1" x14ac:dyDescent="0.3">
      <c r="A328" s="83">
        <v>41802.5</v>
      </c>
      <c r="B328" s="84">
        <v>2545.1474166666599</v>
      </c>
      <c r="C328" s="93">
        <v>79.1875</v>
      </c>
      <c r="D328" s="85">
        <f t="shared" si="1"/>
        <v>6</v>
      </c>
      <c r="E328" s="86" t="s">
        <v>66</v>
      </c>
      <c r="F328" s="17"/>
    </row>
    <row r="329" spans="1:6" ht="14.25" customHeight="1" x14ac:dyDescent="0.3">
      <c r="A329" s="79">
        <v>41803</v>
      </c>
      <c r="B329" s="80">
        <v>2023.9495833333301</v>
      </c>
      <c r="C329" s="92">
        <v>38.7470833333333</v>
      </c>
      <c r="D329" s="81">
        <f t="shared" si="1"/>
        <v>6</v>
      </c>
      <c r="E329" s="82" t="s">
        <v>66</v>
      </c>
      <c r="F329" s="17"/>
    </row>
    <row r="330" spans="1:6" ht="14.25" customHeight="1" x14ac:dyDescent="0.3">
      <c r="A330" s="83">
        <v>41803.5</v>
      </c>
      <c r="B330" s="84">
        <v>2276.0501250000002</v>
      </c>
      <c r="C330" s="93">
        <v>49.417083333333302</v>
      </c>
      <c r="D330" s="85">
        <f t="shared" si="1"/>
        <v>6</v>
      </c>
      <c r="E330" s="86" t="s">
        <v>66</v>
      </c>
      <c r="F330" s="17"/>
    </row>
    <row r="331" spans="1:6" ht="14.25" customHeight="1" x14ac:dyDescent="0.3">
      <c r="A331" s="79">
        <v>41804</v>
      </c>
      <c r="B331" s="80">
        <v>1991.1601250000001</v>
      </c>
      <c r="C331" s="92">
        <v>41.010833333333302</v>
      </c>
      <c r="D331" s="81">
        <f t="shared" si="1"/>
        <v>6</v>
      </c>
      <c r="E331" s="82" t="s">
        <v>66</v>
      </c>
      <c r="F331" s="17"/>
    </row>
    <row r="332" spans="1:6" ht="14.25" customHeight="1" x14ac:dyDescent="0.3">
      <c r="A332" s="83">
        <v>41804.5</v>
      </c>
      <c r="B332" s="84">
        <v>2287.9387083333299</v>
      </c>
      <c r="C332" s="93">
        <v>48.966249999999903</v>
      </c>
      <c r="D332" s="85">
        <f t="shared" si="1"/>
        <v>6</v>
      </c>
      <c r="E332" s="86" t="s">
        <v>66</v>
      </c>
      <c r="F332" s="17"/>
    </row>
    <row r="333" spans="1:6" ht="14.25" customHeight="1" x14ac:dyDescent="0.3">
      <c r="A333" s="79">
        <v>41805</v>
      </c>
      <c r="B333" s="80">
        <v>1849.9232916666599</v>
      </c>
      <c r="C333" s="92">
        <v>46.856666666666598</v>
      </c>
      <c r="D333" s="81">
        <f t="shared" si="1"/>
        <v>6</v>
      </c>
      <c r="E333" s="82" t="s">
        <v>66</v>
      </c>
      <c r="F333" s="17"/>
    </row>
    <row r="334" spans="1:6" ht="14.25" customHeight="1" x14ac:dyDescent="0.3">
      <c r="A334" s="83">
        <v>41805.5</v>
      </c>
      <c r="B334" s="84">
        <v>2194.1292083333301</v>
      </c>
      <c r="C334" s="93">
        <v>60.067499999999903</v>
      </c>
      <c r="D334" s="85">
        <f t="shared" si="1"/>
        <v>6</v>
      </c>
      <c r="E334" s="86" t="s">
        <v>66</v>
      </c>
      <c r="F334" s="17"/>
    </row>
    <row r="335" spans="1:6" ht="14.25" customHeight="1" x14ac:dyDescent="0.3">
      <c r="A335" s="79">
        <v>41806</v>
      </c>
      <c r="B335" s="80">
        <v>1790.3879583333301</v>
      </c>
      <c r="C335" s="92">
        <v>46.485833333333296</v>
      </c>
      <c r="D335" s="81">
        <f t="shared" si="1"/>
        <v>6</v>
      </c>
      <c r="E335" s="82" t="s">
        <v>66</v>
      </c>
      <c r="F335" s="17"/>
    </row>
    <row r="336" spans="1:6" ht="14.25" customHeight="1" x14ac:dyDescent="0.3">
      <c r="A336" s="83">
        <v>41806.5</v>
      </c>
      <c r="B336" s="84">
        <v>2141.3363749999999</v>
      </c>
      <c r="C336" s="93">
        <v>63.379999999999903</v>
      </c>
      <c r="D336" s="85">
        <f t="shared" si="1"/>
        <v>6</v>
      </c>
      <c r="E336" s="86" t="s">
        <v>66</v>
      </c>
      <c r="F336" s="17"/>
    </row>
    <row r="337" spans="1:6" ht="14.25" customHeight="1" x14ac:dyDescent="0.3">
      <c r="A337" s="79">
        <v>41807</v>
      </c>
      <c r="B337" s="80">
        <v>2057.9334999999901</v>
      </c>
      <c r="C337" s="92">
        <v>56.775833333333303</v>
      </c>
      <c r="D337" s="81">
        <f t="shared" si="1"/>
        <v>6</v>
      </c>
      <c r="E337" s="82" t="s">
        <v>66</v>
      </c>
      <c r="F337" s="17"/>
    </row>
    <row r="338" spans="1:6" ht="14.25" customHeight="1" x14ac:dyDescent="0.3">
      <c r="A338" s="83">
        <v>41807.5</v>
      </c>
      <c r="B338" s="84">
        <v>2406.0681666666601</v>
      </c>
      <c r="C338" s="93">
        <v>71.761666666666599</v>
      </c>
      <c r="D338" s="85">
        <f t="shared" si="1"/>
        <v>6</v>
      </c>
      <c r="E338" s="86" t="s">
        <v>66</v>
      </c>
      <c r="F338" s="17"/>
    </row>
    <row r="339" spans="1:6" ht="14.25" customHeight="1" x14ac:dyDescent="0.3">
      <c r="A339" s="79">
        <v>41808</v>
      </c>
      <c r="B339" s="80">
        <v>2095.8654166666602</v>
      </c>
      <c r="C339" s="92">
        <v>57.215416666666599</v>
      </c>
      <c r="D339" s="81">
        <f t="shared" si="1"/>
        <v>6</v>
      </c>
      <c r="E339" s="82" t="s">
        <v>66</v>
      </c>
      <c r="F339" s="17"/>
    </row>
    <row r="340" spans="1:6" ht="14.25" customHeight="1" x14ac:dyDescent="0.3">
      <c r="A340" s="83">
        <v>41808.5</v>
      </c>
      <c r="B340" s="84">
        <v>2445.3009999999999</v>
      </c>
      <c r="C340" s="93">
        <v>72.071666666666601</v>
      </c>
      <c r="D340" s="85">
        <f t="shared" si="1"/>
        <v>6</v>
      </c>
      <c r="E340" s="86" t="s">
        <v>66</v>
      </c>
      <c r="F340" s="17"/>
    </row>
    <row r="341" spans="1:6" ht="14.25" customHeight="1" x14ac:dyDescent="0.3">
      <c r="A341" s="79">
        <v>41809</v>
      </c>
      <c r="B341" s="80">
        <v>2086.9225833333298</v>
      </c>
      <c r="C341" s="92">
        <v>55.789166666666603</v>
      </c>
      <c r="D341" s="81">
        <f t="shared" si="1"/>
        <v>6</v>
      </c>
      <c r="E341" s="82" t="s">
        <v>66</v>
      </c>
      <c r="F341" s="17"/>
    </row>
    <row r="342" spans="1:6" ht="14.25" customHeight="1" x14ac:dyDescent="0.3">
      <c r="A342" s="83">
        <v>41809.5</v>
      </c>
      <c r="B342" s="84">
        <v>2370.00979166666</v>
      </c>
      <c r="C342" s="93">
        <v>57.0787499999999</v>
      </c>
      <c r="D342" s="85">
        <f t="shared" si="1"/>
        <v>6</v>
      </c>
      <c r="E342" s="86" t="s">
        <v>66</v>
      </c>
      <c r="F342" s="17"/>
    </row>
    <row r="343" spans="1:6" ht="14.25" customHeight="1" x14ac:dyDescent="0.3">
      <c r="A343" s="79">
        <v>41810</v>
      </c>
      <c r="B343" s="80">
        <v>2085.0864166666602</v>
      </c>
      <c r="C343" s="92">
        <v>52.03875</v>
      </c>
      <c r="D343" s="81">
        <f t="shared" si="1"/>
        <v>6</v>
      </c>
      <c r="E343" s="82" t="s">
        <v>66</v>
      </c>
      <c r="F343" s="17"/>
    </row>
    <row r="344" spans="1:6" ht="14.25" customHeight="1" x14ac:dyDescent="0.3">
      <c r="A344" s="83">
        <v>41810.5</v>
      </c>
      <c r="B344" s="84">
        <v>2395.16129166666</v>
      </c>
      <c r="C344" s="93">
        <v>57.935000000000002</v>
      </c>
      <c r="D344" s="85">
        <f t="shared" si="1"/>
        <v>6</v>
      </c>
      <c r="E344" s="86" t="s">
        <v>66</v>
      </c>
      <c r="F344" s="17"/>
    </row>
    <row r="345" spans="1:6" ht="14.25" customHeight="1" x14ac:dyDescent="0.3">
      <c r="A345" s="79">
        <v>41811</v>
      </c>
      <c r="B345" s="80">
        <v>2235.5886666666602</v>
      </c>
      <c r="C345" s="92">
        <v>38.531111111111102</v>
      </c>
      <c r="D345" s="81">
        <f t="shared" si="1"/>
        <v>6</v>
      </c>
      <c r="E345" s="82" t="s">
        <v>66</v>
      </c>
      <c r="F345" s="17"/>
    </row>
    <row r="346" spans="1:6" ht="14.25" customHeight="1" x14ac:dyDescent="0.3">
      <c r="A346" s="83">
        <v>41811.5</v>
      </c>
      <c r="B346" s="84">
        <v>2318.01045833333</v>
      </c>
      <c r="C346" s="93">
        <v>51.300416666666599</v>
      </c>
      <c r="D346" s="85">
        <f t="shared" si="1"/>
        <v>6</v>
      </c>
      <c r="E346" s="86" t="s">
        <v>66</v>
      </c>
      <c r="F346" s="17"/>
    </row>
    <row r="347" spans="1:6" ht="14.25" customHeight="1" x14ac:dyDescent="0.3">
      <c r="A347" s="79">
        <v>41812</v>
      </c>
      <c r="B347" s="80">
        <v>2014.8761875</v>
      </c>
      <c r="C347" s="92">
        <v>35.748125000000002</v>
      </c>
      <c r="D347" s="81">
        <f t="shared" si="1"/>
        <v>6</v>
      </c>
      <c r="E347" s="82" t="s">
        <v>66</v>
      </c>
      <c r="F347" s="17"/>
    </row>
    <row r="348" spans="1:6" ht="14.25" customHeight="1" x14ac:dyDescent="0.3">
      <c r="A348" s="83">
        <v>41812.5</v>
      </c>
      <c r="B348" s="84">
        <v>2078.2272499999999</v>
      </c>
      <c r="C348" s="93">
        <v>43.7841666666666</v>
      </c>
      <c r="D348" s="85">
        <f t="shared" si="1"/>
        <v>6</v>
      </c>
      <c r="E348" s="86" t="s">
        <v>66</v>
      </c>
      <c r="F348" s="17"/>
    </row>
    <row r="349" spans="1:6" ht="14.25" customHeight="1" x14ac:dyDescent="0.3">
      <c r="A349" s="79">
        <v>41813</v>
      </c>
      <c r="B349" s="80">
        <v>1914.3522</v>
      </c>
      <c r="C349" s="92">
        <v>32.951000000000001</v>
      </c>
      <c r="D349" s="81">
        <f t="shared" si="1"/>
        <v>6</v>
      </c>
      <c r="E349" s="82" t="s">
        <v>66</v>
      </c>
      <c r="F349" s="17"/>
    </row>
    <row r="350" spans="1:6" ht="14.25" customHeight="1" x14ac:dyDescent="0.3">
      <c r="A350" s="83">
        <v>41813.5</v>
      </c>
      <c r="B350" s="84">
        <v>2149.4061666666598</v>
      </c>
      <c r="C350" s="93">
        <v>45.659583333333302</v>
      </c>
      <c r="D350" s="85">
        <f t="shared" si="1"/>
        <v>6</v>
      </c>
      <c r="E350" s="86" t="s">
        <v>66</v>
      </c>
      <c r="F350" s="17"/>
    </row>
    <row r="351" spans="1:6" ht="14.25" customHeight="1" x14ac:dyDescent="0.3">
      <c r="A351" s="79">
        <v>41814</v>
      </c>
      <c r="B351" s="80">
        <v>1990.1363181818101</v>
      </c>
      <c r="C351" s="92">
        <v>42.175909090909002</v>
      </c>
      <c r="D351" s="81">
        <f t="shared" si="1"/>
        <v>6</v>
      </c>
      <c r="E351" s="82" t="s">
        <v>66</v>
      </c>
      <c r="F351" s="17"/>
    </row>
    <row r="352" spans="1:6" ht="14.25" customHeight="1" x14ac:dyDescent="0.3">
      <c r="A352" s="83">
        <v>41814.5</v>
      </c>
      <c r="B352" s="84">
        <v>2258.9283333333301</v>
      </c>
      <c r="C352" s="93">
        <v>45.818750000000001</v>
      </c>
      <c r="D352" s="85">
        <f t="shared" si="1"/>
        <v>6</v>
      </c>
      <c r="E352" s="86" t="s">
        <v>66</v>
      </c>
      <c r="F352" s="17"/>
    </row>
    <row r="353" spans="1:6" ht="14.25" customHeight="1" x14ac:dyDescent="0.3">
      <c r="A353" s="79">
        <v>41815</v>
      </c>
      <c r="B353" s="80">
        <v>1961.3875</v>
      </c>
      <c r="C353" s="92">
        <v>45.181249999999999</v>
      </c>
      <c r="D353" s="81">
        <f t="shared" si="1"/>
        <v>6</v>
      </c>
      <c r="E353" s="82" t="s">
        <v>66</v>
      </c>
      <c r="F353" s="17"/>
    </row>
    <row r="354" spans="1:6" ht="14.25" customHeight="1" x14ac:dyDescent="0.3">
      <c r="A354" s="83">
        <v>41815.5</v>
      </c>
      <c r="B354" s="84">
        <v>2335.6261249999998</v>
      </c>
      <c r="C354" s="93">
        <v>59.650833333333303</v>
      </c>
      <c r="D354" s="85">
        <f t="shared" si="1"/>
        <v>6</v>
      </c>
      <c r="E354" s="86" t="s">
        <v>66</v>
      </c>
      <c r="F354" s="17"/>
    </row>
    <row r="355" spans="1:6" ht="14.25" customHeight="1" x14ac:dyDescent="0.3">
      <c r="A355" s="79">
        <v>41816</v>
      </c>
      <c r="B355" s="80">
        <v>2000.8362916666599</v>
      </c>
      <c r="C355" s="92">
        <v>53.089999999999897</v>
      </c>
      <c r="D355" s="81">
        <f t="shared" si="1"/>
        <v>6</v>
      </c>
      <c r="E355" s="82" t="s">
        <v>66</v>
      </c>
      <c r="F355" s="17"/>
    </row>
    <row r="356" spans="1:6" ht="14.25" customHeight="1" x14ac:dyDescent="0.3">
      <c r="A356" s="83">
        <v>41816.5</v>
      </c>
      <c r="B356" s="84">
        <v>2338.0388749999902</v>
      </c>
      <c r="C356" s="93">
        <v>59.624166666666603</v>
      </c>
      <c r="D356" s="85">
        <f t="shared" si="1"/>
        <v>6</v>
      </c>
      <c r="E356" s="86" t="s">
        <v>66</v>
      </c>
      <c r="F356" s="17"/>
    </row>
    <row r="357" spans="1:6" ht="14.25" customHeight="1" x14ac:dyDescent="0.3">
      <c r="A357" s="79">
        <v>41817</v>
      </c>
      <c r="B357" s="80">
        <v>2019.33712499999</v>
      </c>
      <c r="C357" s="92">
        <v>52.540833333333303</v>
      </c>
      <c r="D357" s="81">
        <f t="shared" si="1"/>
        <v>6</v>
      </c>
      <c r="E357" s="82" t="s">
        <v>66</v>
      </c>
      <c r="F357" s="17"/>
    </row>
    <row r="358" spans="1:6" ht="14.25" customHeight="1" x14ac:dyDescent="0.3">
      <c r="A358" s="83">
        <v>41817.5</v>
      </c>
      <c r="B358" s="84">
        <v>2289.0407083333298</v>
      </c>
      <c r="C358" s="93">
        <v>52.706666666666599</v>
      </c>
      <c r="D358" s="85">
        <f t="shared" si="1"/>
        <v>6</v>
      </c>
      <c r="E358" s="86" t="s">
        <v>66</v>
      </c>
      <c r="F358" s="17"/>
    </row>
    <row r="359" spans="1:6" ht="14.25" customHeight="1" x14ac:dyDescent="0.3">
      <c r="A359" s="79">
        <v>41818</v>
      </c>
      <c r="B359" s="80">
        <v>1994.4352083333299</v>
      </c>
      <c r="C359" s="92">
        <v>50.466250000000002</v>
      </c>
      <c r="D359" s="81">
        <f t="shared" si="1"/>
        <v>6</v>
      </c>
      <c r="E359" s="82" t="s">
        <v>66</v>
      </c>
      <c r="F359" s="17"/>
    </row>
    <row r="360" spans="1:6" ht="14.25" customHeight="1" x14ac:dyDescent="0.3">
      <c r="A360" s="83">
        <v>41818.5</v>
      </c>
      <c r="B360" s="84">
        <v>2222.3777083333298</v>
      </c>
      <c r="C360" s="93">
        <v>57.713333333333303</v>
      </c>
      <c r="D360" s="85">
        <f t="shared" si="1"/>
        <v>6</v>
      </c>
      <c r="E360" s="86" t="s">
        <v>66</v>
      </c>
      <c r="F360" s="17"/>
    </row>
    <row r="361" spans="1:6" ht="14.25" customHeight="1" x14ac:dyDescent="0.3">
      <c r="A361" s="79">
        <v>41819</v>
      </c>
      <c r="B361" s="80">
        <v>1792.535625</v>
      </c>
      <c r="C361" s="92">
        <v>33.4791666666666</v>
      </c>
      <c r="D361" s="81">
        <f t="shared" si="1"/>
        <v>6</v>
      </c>
      <c r="E361" s="82" t="s">
        <v>66</v>
      </c>
      <c r="F361" s="17"/>
    </row>
    <row r="362" spans="1:6" ht="14.25" customHeight="1" x14ac:dyDescent="0.3">
      <c r="A362" s="83">
        <v>41819.5</v>
      </c>
      <c r="B362" s="84">
        <v>2035.47041666666</v>
      </c>
      <c r="C362" s="93">
        <v>48.625</v>
      </c>
      <c r="D362" s="85">
        <f t="shared" si="1"/>
        <v>6</v>
      </c>
      <c r="E362" s="86" t="s">
        <v>66</v>
      </c>
      <c r="F362" s="17"/>
    </row>
    <row r="363" spans="1:6" ht="14.25" customHeight="1" x14ac:dyDescent="0.3">
      <c r="A363" s="79">
        <v>41820</v>
      </c>
      <c r="B363" s="80">
        <v>1825.59381249999</v>
      </c>
      <c r="C363" s="92">
        <v>34.729374999999997</v>
      </c>
      <c r="D363" s="81">
        <f t="shared" si="1"/>
        <v>6</v>
      </c>
      <c r="E363" s="82" t="s">
        <v>66</v>
      </c>
      <c r="F363" s="17"/>
    </row>
    <row r="364" spans="1:6" ht="14.25" customHeight="1" x14ac:dyDescent="0.3">
      <c r="A364" s="83">
        <v>41820.5</v>
      </c>
      <c r="B364" s="84">
        <v>2076.4887916666598</v>
      </c>
      <c r="C364" s="93">
        <v>54.031249999999901</v>
      </c>
      <c r="D364" s="85">
        <f t="shared" si="1"/>
        <v>6</v>
      </c>
      <c r="E364" s="86" t="s">
        <v>66</v>
      </c>
      <c r="F364" s="17"/>
    </row>
    <row r="365" spans="1:6" ht="14.25" customHeight="1" x14ac:dyDescent="0.3">
      <c r="A365" s="79">
        <v>41821</v>
      </c>
      <c r="B365" s="80">
        <v>2384.7628749999999</v>
      </c>
      <c r="C365" s="92">
        <v>80.355500000000006</v>
      </c>
      <c r="D365" s="81">
        <f t="shared" si="1"/>
        <v>7</v>
      </c>
      <c r="E365" s="82" t="s">
        <v>66</v>
      </c>
      <c r="F365" s="17"/>
    </row>
    <row r="366" spans="1:6" ht="14.25" customHeight="1" x14ac:dyDescent="0.3">
      <c r="A366" s="83">
        <v>41821.5</v>
      </c>
      <c r="B366" s="84">
        <v>3175.5055000000002</v>
      </c>
      <c r="C366" s="93">
        <v>197.62691666666601</v>
      </c>
      <c r="D366" s="85">
        <f t="shared" si="1"/>
        <v>7</v>
      </c>
      <c r="E366" s="86" t="s">
        <v>66</v>
      </c>
      <c r="F366" s="17"/>
    </row>
    <row r="367" spans="1:6" ht="14.25" customHeight="1" x14ac:dyDescent="0.3">
      <c r="A367" s="79">
        <v>41822</v>
      </c>
      <c r="B367" s="80">
        <v>1879.307</v>
      </c>
      <c r="C367" s="92">
        <v>38.401499999999999</v>
      </c>
      <c r="D367" s="81">
        <f t="shared" si="1"/>
        <v>7</v>
      </c>
      <c r="E367" s="82" t="s">
        <v>66</v>
      </c>
      <c r="F367" s="17"/>
    </row>
    <row r="368" spans="1:6" ht="14.25" customHeight="1" x14ac:dyDescent="0.3">
      <c r="A368" s="83">
        <v>41822.5</v>
      </c>
      <c r="B368" s="84">
        <v>2233.8377500000001</v>
      </c>
      <c r="C368" s="93">
        <v>43.864916666666602</v>
      </c>
      <c r="D368" s="85">
        <f t="shared" si="1"/>
        <v>7</v>
      </c>
      <c r="E368" s="86" t="s">
        <v>66</v>
      </c>
      <c r="F368" s="17"/>
    </row>
    <row r="369" spans="1:6" ht="14.25" customHeight="1" x14ac:dyDescent="0.3">
      <c r="A369" s="79">
        <v>41823</v>
      </c>
      <c r="B369" s="80">
        <v>2098.0626499999998</v>
      </c>
      <c r="C369" s="92">
        <v>44.829500000000003</v>
      </c>
      <c r="D369" s="81">
        <f t="shared" si="1"/>
        <v>7</v>
      </c>
      <c r="E369" s="82" t="s">
        <v>66</v>
      </c>
      <c r="F369" s="17"/>
    </row>
    <row r="370" spans="1:6" ht="14.25" customHeight="1" x14ac:dyDescent="0.3">
      <c r="A370" s="83">
        <v>41823.5</v>
      </c>
      <c r="B370" s="84">
        <v>2477.5514583333302</v>
      </c>
      <c r="C370" s="93">
        <v>61.380749999999999</v>
      </c>
      <c r="D370" s="85">
        <f t="shared" si="1"/>
        <v>7</v>
      </c>
      <c r="E370" s="86" t="s">
        <v>66</v>
      </c>
      <c r="F370" s="17"/>
    </row>
    <row r="371" spans="1:6" ht="14.25" customHeight="1" x14ac:dyDescent="0.3">
      <c r="A371" s="79">
        <v>41824</v>
      </c>
      <c r="B371" s="80">
        <v>1810.3757499999999</v>
      </c>
      <c r="C371" s="92">
        <v>26.107499999999899</v>
      </c>
      <c r="D371" s="81">
        <f t="shared" si="1"/>
        <v>7</v>
      </c>
      <c r="E371" s="82" t="s">
        <v>66</v>
      </c>
      <c r="F371" s="17"/>
    </row>
    <row r="372" spans="1:6" ht="14.25" customHeight="1" x14ac:dyDescent="0.3">
      <c r="A372" s="83">
        <v>41824.5</v>
      </c>
      <c r="B372" s="84">
        <v>2138.3887916666599</v>
      </c>
      <c r="C372" s="93">
        <v>45.783333333333303</v>
      </c>
      <c r="D372" s="85">
        <f t="shared" si="1"/>
        <v>7</v>
      </c>
      <c r="E372" s="86" t="s">
        <v>66</v>
      </c>
      <c r="F372" s="17"/>
    </row>
    <row r="373" spans="1:6" ht="14.25" customHeight="1" x14ac:dyDescent="0.3">
      <c r="A373" s="79">
        <v>41825</v>
      </c>
      <c r="B373" s="80">
        <v>1767.7639999999999</v>
      </c>
      <c r="C373" s="92">
        <v>51.353749999999998</v>
      </c>
      <c r="D373" s="81">
        <f t="shared" si="1"/>
        <v>7</v>
      </c>
      <c r="E373" s="82" t="s">
        <v>66</v>
      </c>
      <c r="F373" s="17"/>
    </row>
    <row r="374" spans="1:6" ht="14.25" customHeight="1" x14ac:dyDescent="0.3">
      <c r="A374" s="83">
        <v>41825.5</v>
      </c>
      <c r="B374" s="84">
        <v>2166.1871000000001</v>
      </c>
      <c r="C374" s="93">
        <v>42.387</v>
      </c>
      <c r="D374" s="85">
        <f t="shared" si="1"/>
        <v>7</v>
      </c>
      <c r="E374" s="86" t="s">
        <v>66</v>
      </c>
      <c r="F374" s="17"/>
    </row>
    <row r="375" spans="1:6" ht="14.25" customHeight="1" x14ac:dyDescent="0.3">
      <c r="A375" s="79">
        <v>41826</v>
      </c>
      <c r="B375" s="80">
        <v>1971.0527499999901</v>
      </c>
      <c r="C375" s="92">
        <v>52.655000000000001</v>
      </c>
      <c r="D375" s="81">
        <f t="shared" si="1"/>
        <v>7</v>
      </c>
      <c r="E375" s="82" t="s">
        <v>66</v>
      </c>
      <c r="F375" s="17"/>
    </row>
    <row r="376" spans="1:6" ht="14.25" customHeight="1" x14ac:dyDescent="0.3">
      <c r="A376" s="83">
        <v>41826.5</v>
      </c>
      <c r="B376" s="84">
        <v>2203.1564166666599</v>
      </c>
      <c r="C376" s="93">
        <v>53.036666666666598</v>
      </c>
      <c r="D376" s="85">
        <f t="shared" si="1"/>
        <v>7</v>
      </c>
      <c r="E376" s="86" t="s">
        <v>66</v>
      </c>
      <c r="F376" s="17"/>
    </row>
    <row r="377" spans="1:6" ht="14.25" customHeight="1" x14ac:dyDescent="0.3">
      <c r="A377" s="79">
        <v>41827</v>
      </c>
      <c r="B377" s="80">
        <v>1859.2815416666599</v>
      </c>
      <c r="C377" s="92">
        <v>36.664583333333297</v>
      </c>
      <c r="D377" s="81">
        <f t="shared" si="1"/>
        <v>7</v>
      </c>
      <c r="E377" s="82" t="s">
        <v>66</v>
      </c>
      <c r="F377" s="17"/>
    </row>
    <row r="378" spans="1:6" ht="14.25" customHeight="1" x14ac:dyDescent="0.3">
      <c r="A378" s="83">
        <v>41827.5</v>
      </c>
      <c r="B378" s="84">
        <v>2249.0152916666598</v>
      </c>
      <c r="C378" s="93">
        <v>70.017499999999998</v>
      </c>
      <c r="D378" s="85">
        <f t="shared" si="1"/>
        <v>7</v>
      </c>
      <c r="E378" s="86" t="s">
        <v>66</v>
      </c>
      <c r="F378" s="17"/>
    </row>
    <row r="379" spans="1:6" ht="14.25" customHeight="1" x14ac:dyDescent="0.3">
      <c r="A379" s="79">
        <v>41828</v>
      </c>
      <c r="B379" s="80">
        <v>1922.1611249999901</v>
      </c>
      <c r="C379" s="92">
        <v>45.737083333333302</v>
      </c>
      <c r="D379" s="81">
        <f t="shared" si="1"/>
        <v>7</v>
      </c>
      <c r="E379" s="82" t="s">
        <v>66</v>
      </c>
      <c r="F379" s="17"/>
    </row>
    <row r="380" spans="1:6" ht="14.25" customHeight="1" x14ac:dyDescent="0.3">
      <c r="A380" s="83">
        <v>41828.5</v>
      </c>
      <c r="B380" s="84">
        <v>2221.432875</v>
      </c>
      <c r="C380" s="93">
        <v>47.952916666666603</v>
      </c>
      <c r="D380" s="85">
        <f t="shared" si="1"/>
        <v>7</v>
      </c>
      <c r="E380" s="86" t="s">
        <v>66</v>
      </c>
      <c r="F380" s="17"/>
    </row>
    <row r="381" spans="1:6" ht="14.25" customHeight="1" x14ac:dyDescent="0.3">
      <c r="A381" s="79">
        <v>41829</v>
      </c>
      <c r="B381" s="80">
        <v>1745.8321249999999</v>
      </c>
      <c r="C381" s="92">
        <v>48.643333333333302</v>
      </c>
      <c r="D381" s="81">
        <f t="shared" si="1"/>
        <v>7</v>
      </c>
      <c r="E381" s="82" t="s">
        <v>66</v>
      </c>
      <c r="F381" s="17"/>
    </row>
    <row r="382" spans="1:6" ht="14.25" customHeight="1" x14ac:dyDescent="0.3">
      <c r="A382" s="83">
        <v>41829.5</v>
      </c>
      <c r="B382" s="84">
        <v>2018.5865833333301</v>
      </c>
      <c r="C382" s="93">
        <v>53.9433333333333</v>
      </c>
      <c r="D382" s="85">
        <f t="shared" si="1"/>
        <v>7</v>
      </c>
      <c r="E382" s="86" t="s">
        <v>66</v>
      </c>
      <c r="F382" s="17"/>
    </row>
    <row r="383" spans="1:6" ht="14.25" customHeight="1" x14ac:dyDescent="0.3">
      <c r="A383" s="79">
        <v>41830</v>
      </c>
      <c r="B383" s="80">
        <v>1857.62129166666</v>
      </c>
      <c r="C383" s="92">
        <v>78.154166666666598</v>
      </c>
      <c r="D383" s="81">
        <f t="shared" si="1"/>
        <v>7</v>
      </c>
      <c r="E383" s="82" t="s">
        <v>66</v>
      </c>
      <c r="F383" s="17"/>
    </row>
    <row r="384" spans="1:6" ht="14.25" customHeight="1" x14ac:dyDescent="0.3">
      <c r="A384" s="83">
        <v>41830.5</v>
      </c>
      <c r="B384" s="84">
        <v>2091.5625416666599</v>
      </c>
      <c r="C384" s="93">
        <v>72.477916666666601</v>
      </c>
      <c r="D384" s="85">
        <f t="shared" si="1"/>
        <v>7</v>
      </c>
      <c r="E384" s="86" t="s">
        <v>66</v>
      </c>
      <c r="F384" s="17"/>
    </row>
    <row r="385" spans="1:6" ht="14.25" customHeight="1" x14ac:dyDescent="0.3">
      <c r="A385" s="79">
        <v>41831</v>
      </c>
      <c r="B385" s="80">
        <v>1880.002375</v>
      </c>
      <c r="C385" s="92">
        <v>43.243333333333297</v>
      </c>
      <c r="D385" s="81">
        <f t="shared" si="1"/>
        <v>7</v>
      </c>
      <c r="E385" s="82" t="s">
        <v>66</v>
      </c>
      <c r="F385" s="17"/>
    </row>
    <row r="386" spans="1:6" ht="14.25" customHeight="1" x14ac:dyDescent="0.3">
      <c r="A386" s="83">
        <v>41831.5</v>
      </c>
      <c r="B386" s="84">
        <v>2144.029</v>
      </c>
      <c r="C386" s="93">
        <v>67.462083333333297</v>
      </c>
      <c r="D386" s="85">
        <f t="shared" si="1"/>
        <v>7</v>
      </c>
      <c r="E386" s="86" t="s">
        <v>66</v>
      </c>
      <c r="F386" s="17"/>
    </row>
    <row r="387" spans="1:6" ht="14.25" customHeight="1" x14ac:dyDescent="0.3">
      <c r="A387" s="79">
        <v>41832</v>
      </c>
      <c r="B387" s="80">
        <v>1942.2773749999999</v>
      </c>
      <c r="C387" s="92">
        <v>50.933333333333302</v>
      </c>
      <c r="D387" s="81">
        <f t="shared" si="1"/>
        <v>7</v>
      </c>
      <c r="E387" s="82" t="s">
        <v>66</v>
      </c>
      <c r="F387" s="17"/>
    </row>
    <row r="388" spans="1:6" ht="14.25" customHeight="1" x14ac:dyDescent="0.3">
      <c r="A388" s="83">
        <v>41832.5</v>
      </c>
      <c r="B388" s="84">
        <v>2156.9050833333299</v>
      </c>
      <c r="C388" s="93">
        <v>50.860833333333296</v>
      </c>
      <c r="D388" s="85">
        <f t="shared" si="1"/>
        <v>7</v>
      </c>
      <c r="E388" s="86" t="s">
        <v>66</v>
      </c>
      <c r="F388" s="17"/>
    </row>
    <row r="389" spans="1:6" ht="14.25" customHeight="1" x14ac:dyDescent="0.3">
      <c r="A389" s="79">
        <v>41833</v>
      </c>
      <c r="B389" s="80">
        <v>1863.51966666666</v>
      </c>
      <c r="C389" s="92">
        <v>46.814583333333303</v>
      </c>
      <c r="D389" s="81">
        <f t="shared" si="1"/>
        <v>7</v>
      </c>
      <c r="E389" s="82" t="s">
        <v>66</v>
      </c>
      <c r="F389" s="17"/>
    </row>
    <row r="390" spans="1:6" ht="14.25" customHeight="1" x14ac:dyDescent="0.3">
      <c r="A390" s="83">
        <v>41833.5</v>
      </c>
      <c r="B390" s="84">
        <v>2113.2942083333301</v>
      </c>
      <c r="C390" s="93">
        <v>65.967083333333306</v>
      </c>
      <c r="D390" s="85">
        <f t="shared" si="1"/>
        <v>7</v>
      </c>
      <c r="E390" s="86" t="s">
        <v>66</v>
      </c>
      <c r="F390" s="17"/>
    </row>
    <row r="391" spans="1:6" ht="14.25" customHeight="1" x14ac:dyDescent="0.3">
      <c r="A391" s="79">
        <v>41834</v>
      </c>
      <c r="B391" s="80">
        <v>1727.4197916666601</v>
      </c>
      <c r="C391" s="92">
        <v>52.462499999999999</v>
      </c>
      <c r="D391" s="81">
        <f t="shared" si="1"/>
        <v>7</v>
      </c>
      <c r="E391" s="82" t="s">
        <v>66</v>
      </c>
      <c r="F391" s="17"/>
    </row>
    <row r="392" spans="1:6" ht="14.25" customHeight="1" x14ac:dyDescent="0.3">
      <c r="A392" s="83">
        <v>41834.5</v>
      </c>
      <c r="B392" s="84">
        <v>2095.5535</v>
      </c>
      <c r="C392" s="93">
        <v>67.153750000000002</v>
      </c>
      <c r="D392" s="85">
        <f t="shared" si="1"/>
        <v>7</v>
      </c>
      <c r="E392" s="86" t="s">
        <v>66</v>
      </c>
      <c r="F392" s="17"/>
    </row>
    <row r="393" spans="1:6" ht="14.25" customHeight="1" x14ac:dyDescent="0.3">
      <c r="A393" s="79">
        <v>41835</v>
      </c>
      <c r="B393" s="80">
        <v>1967.7181249999901</v>
      </c>
      <c r="C393" s="92">
        <v>57.936250000000001</v>
      </c>
      <c r="D393" s="81">
        <f t="shared" si="1"/>
        <v>7</v>
      </c>
      <c r="E393" s="82" t="s">
        <v>66</v>
      </c>
      <c r="F393" s="17"/>
    </row>
    <row r="394" spans="1:6" ht="14.25" customHeight="1" x14ac:dyDescent="0.3">
      <c r="A394" s="83">
        <v>41835.5</v>
      </c>
      <c r="B394" s="84">
        <v>2343.9105</v>
      </c>
      <c r="C394" s="93">
        <v>59.931666666666601</v>
      </c>
      <c r="D394" s="85">
        <f t="shared" si="1"/>
        <v>7</v>
      </c>
      <c r="E394" s="86" t="s">
        <v>66</v>
      </c>
      <c r="F394" s="17"/>
    </row>
    <row r="395" spans="1:6" ht="14.25" customHeight="1" x14ac:dyDescent="0.3">
      <c r="A395" s="79">
        <v>41836</v>
      </c>
      <c r="B395" s="80">
        <v>2027.19783333333</v>
      </c>
      <c r="C395" s="92">
        <v>60.722499999999997</v>
      </c>
      <c r="D395" s="81">
        <f t="shared" si="1"/>
        <v>7</v>
      </c>
      <c r="E395" s="82" t="s">
        <v>66</v>
      </c>
      <c r="F395" s="17"/>
    </row>
    <row r="396" spans="1:6" ht="14.25" customHeight="1" x14ac:dyDescent="0.3">
      <c r="A396" s="83">
        <v>41836.5</v>
      </c>
      <c r="B396" s="84">
        <v>2471.7156249999998</v>
      </c>
      <c r="C396" s="93">
        <v>59.856250000000003</v>
      </c>
      <c r="D396" s="85">
        <f t="shared" si="1"/>
        <v>7</v>
      </c>
      <c r="E396" s="86" t="s">
        <v>66</v>
      </c>
      <c r="F396" s="17"/>
    </row>
    <row r="397" spans="1:6" ht="14.25" customHeight="1" x14ac:dyDescent="0.3">
      <c r="A397" s="79">
        <v>41837</v>
      </c>
      <c r="B397" s="80">
        <v>2030.9194583333301</v>
      </c>
      <c r="C397" s="92">
        <v>51.819999999999901</v>
      </c>
      <c r="D397" s="81">
        <f t="shared" si="1"/>
        <v>7</v>
      </c>
      <c r="E397" s="82" t="s">
        <v>66</v>
      </c>
      <c r="F397" s="17"/>
    </row>
    <row r="398" spans="1:6" ht="14.25" customHeight="1" x14ac:dyDescent="0.3">
      <c r="A398" s="83">
        <v>41837.5</v>
      </c>
      <c r="B398" s="84">
        <v>2445.4532083333302</v>
      </c>
      <c r="C398" s="93">
        <v>76.141666666666595</v>
      </c>
      <c r="D398" s="85">
        <f t="shared" si="1"/>
        <v>7</v>
      </c>
      <c r="E398" s="86" t="s">
        <v>66</v>
      </c>
      <c r="F398" s="17"/>
    </row>
    <row r="399" spans="1:6" ht="14.25" customHeight="1" x14ac:dyDescent="0.3">
      <c r="A399" s="79">
        <v>41838</v>
      </c>
      <c r="B399" s="80">
        <v>2128.7746666666599</v>
      </c>
      <c r="C399" s="92">
        <v>66.974999999999994</v>
      </c>
      <c r="D399" s="81">
        <f t="shared" si="1"/>
        <v>7</v>
      </c>
      <c r="E399" s="82" t="s">
        <v>66</v>
      </c>
      <c r="F399" s="17"/>
    </row>
    <row r="400" spans="1:6" ht="14.25" customHeight="1" x14ac:dyDescent="0.3">
      <c r="A400" s="83">
        <v>41838.5</v>
      </c>
      <c r="B400" s="84">
        <v>2486.29025</v>
      </c>
      <c r="C400" s="93">
        <v>82.171666666666596</v>
      </c>
      <c r="D400" s="85">
        <f t="shared" si="1"/>
        <v>7</v>
      </c>
      <c r="E400" s="86" t="s">
        <v>66</v>
      </c>
      <c r="F400" s="17"/>
    </row>
    <row r="401" spans="1:6" ht="14.25" customHeight="1" x14ac:dyDescent="0.3">
      <c r="A401" s="79">
        <v>41839</v>
      </c>
      <c r="B401" s="80">
        <v>2153.5862499999998</v>
      </c>
      <c r="C401" s="92">
        <v>50.0162499999999</v>
      </c>
      <c r="D401" s="81">
        <f t="shared" si="1"/>
        <v>7</v>
      </c>
      <c r="E401" s="82" t="s">
        <v>66</v>
      </c>
      <c r="F401" s="17"/>
    </row>
    <row r="402" spans="1:6" ht="14.25" customHeight="1" x14ac:dyDescent="0.3">
      <c r="A402" s="83">
        <v>41839.5</v>
      </c>
      <c r="B402" s="84">
        <v>2445.9498749999998</v>
      </c>
      <c r="C402" s="93">
        <v>64.713333333333296</v>
      </c>
      <c r="D402" s="85">
        <f t="shared" si="1"/>
        <v>7</v>
      </c>
      <c r="E402" s="86" t="s">
        <v>66</v>
      </c>
      <c r="F402" s="17"/>
    </row>
    <row r="403" spans="1:6" ht="14.25" customHeight="1" x14ac:dyDescent="0.3">
      <c r="A403" s="79">
        <v>41840</v>
      </c>
      <c r="B403" s="80">
        <v>1976.4664166666601</v>
      </c>
      <c r="C403" s="92">
        <v>44.022500000000001</v>
      </c>
      <c r="D403" s="81">
        <f t="shared" si="1"/>
        <v>7</v>
      </c>
      <c r="E403" s="82" t="s">
        <v>66</v>
      </c>
      <c r="F403" s="17"/>
    </row>
    <row r="404" spans="1:6" ht="14.25" customHeight="1" x14ac:dyDescent="0.3">
      <c r="A404" s="83">
        <v>41840.5</v>
      </c>
      <c r="B404" s="84">
        <v>2273.79779166666</v>
      </c>
      <c r="C404" s="93">
        <v>54.5445833333333</v>
      </c>
      <c r="D404" s="85">
        <f t="shared" si="1"/>
        <v>7</v>
      </c>
      <c r="E404" s="86" t="s">
        <v>66</v>
      </c>
      <c r="F404" s="17"/>
    </row>
    <row r="405" spans="1:6" ht="14.25" customHeight="1" x14ac:dyDescent="0.3">
      <c r="A405" s="79">
        <v>41841</v>
      </c>
      <c r="B405" s="80">
        <v>1887.0905416666601</v>
      </c>
      <c r="C405" s="92">
        <v>44.419166666666598</v>
      </c>
      <c r="D405" s="81">
        <f t="shared" si="1"/>
        <v>7</v>
      </c>
      <c r="E405" s="82" t="s">
        <v>66</v>
      </c>
      <c r="F405" s="17"/>
    </row>
    <row r="406" spans="1:6" ht="14.25" customHeight="1" x14ac:dyDescent="0.3">
      <c r="A406" s="83">
        <v>41841.5</v>
      </c>
      <c r="B406" s="84">
        <v>2286.2764583333301</v>
      </c>
      <c r="C406" s="93">
        <v>74.711666666666602</v>
      </c>
      <c r="D406" s="85">
        <f t="shared" si="1"/>
        <v>7</v>
      </c>
      <c r="E406" s="86" t="s">
        <v>66</v>
      </c>
      <c r="F406" s="17"/>
    </row>
    <row r="407" spans="1:6" ht="14.25" customHeight="1" x14ac:dyDescent="0.3">
      <c r="A407" s="79">
        <v>41842</v>
      </c>
      <c r="B407" s="80">
        <v>2117.26695833333</v>
      </c>
      <c r="C407" s="92">
        <v>43.5283333333333</v>
      </c>
      <c r="D407" s="81">
        <f t="shared" si="1"/>
        <v>7</v>
      </c>
      <c r="E407" s="82" t="s">
        <v>66</v>
      </c>
      <c r="F407" s="17"/>
    </row>
    <row r="408" spans="1:6" ht="14.25" customHeight="1" x14ac:dyDescent="0.3">
      <c r="A408" s="83">
        <v>41842.5</v>
      </c>
      <c r="B408" s="84">
        <v>2382.9783333333298</v>
      </c>
      <c r="C408" s="93">
        <v>58.199583333333301</v>
      </c>
      <c r="D408" s="85">
        <f t="shared" si="1"/>
        <v>7</v>
      </c>
      <c r="E408" s="86" t="s">
        <v>66</v>
      </c>
      <c r="F408" s="17"/>
    </row>
    <row r="409" spans="1:6" ht="14.25" customHeight="1" x14ac:dyDescent="0.3">
      <c r="A409" s="79">
        <v>41843</v>
      </c>
      <c r="B409" s="80">
        <v>2141.53866666666</v>
      </c>
      <c r="C409" s="92">
        <v>38.403888888888801</v>
      </c>
      <c r="D409" s="81">
        <f t="shared" si="1"/>
        <v>7</v>
      </c>
      <c r="E409" s="82" t="s">
        <v>66</v>
      </c>
      <c r="F409" s="17"/>
    </row>
    <row r="410" spans="1:6" ht="14.25" customHeight="1" x14ac:dyDescent="0.3">
      <c r="A410" s="83">
        <v>41843.5</v>
      </c>
      <c r="B410" s="84">
        <v>2240.2341666666598</v>
      </c>
      <c r="C410" s="93">
        <v>48.528750000000002</v>
      </c>
      <c r="D410" s="85">
        <f t="shared" si="1"/>
        <v>7</v>
      </c>
      <c r="E410" s="86" t="s">
        <v>66</v>
      </c>
      <c r="F410" s="17"/>
    </row>
    <row r="411" spans="1:6" ht="14.25" customHeight="1" x14ac:dyDescent="0.3">
      <c r="A411" s="79">
        <v>41844</v>
      </c>
      <c r="B411" s="80">
        <v>1878.19175</v>
      </c>
      <c r="C411" s="92">
        <v>45.454583333333296</v>
      </c>
      <c r="D411" s="81">
        <f t="shared" si="1"/>
        <v>7</v>
      </c>
      <c r="E411" s="82" t="s">
        <v>66</v>
      </c>
      <c r="F411" s="17"/>
    </row>
    <row r="412" spans="1:6" ht="14.25" customHeight="1" x14ac:dyDescent="0.3">
      <c r="A412" s="83">
        <v>41844.5</v>
      </c>
      <c r="B412" s="84">
        <v>2191.5256250000002</v>
      </c>
      <c r="C412" s="93">
        <v>65.091249999999903</v>
      </c>
      <c r="D412" s="85">
        <f t="shared" si="1"/>
        <v>7</v>
      </c>
      <c r="E412" s="86" t="s">
        <v>66</v>
      </c>
      <c r="F412" s="17"/>
    </row>
    <row r="413" spans="1:6" ht="14.25" customHeight="1" x14ac:dyDescent="0.3">
      <c r="A413" s="79">
        <v>41845</v>
      </c>
      <c r="B413" s="80">
        <v>1887.7463749999899</v>
      </c>
      <c r="C413" s="92">
        <v>53.253749999999997</v>
      </c>
      <c r="D413" s="81">
        <f t="shared" si="1"/>
        <v>7</v>
      </c>
      <c r="E413" s="82" t="s">
        <v>66</v>
      </c>
      <c r="F413" s="17"/>
    </row>
    <row r="414" spans="1:6" ht="14.25" customHeight="1" x14ac:dyDescent="0.3">
      <c r="A414" s="83">
        <v>41845.5</v>
      </c>
      <c r="B414" s="84">
        <v>2213.9628333333299</v>
      </c>
      <c r="C414" s="93">
        <v>62.634999999999899</v>
      </c>
      <c r="D414" s="85">
        <f t="shared" si="1"/>
        <v>7</v>
      </c>
      <c r="E414" s="86" t="s">
        <v>66</v>
      </c>
      <c r="F414" s="17"/>
    </row>
    <row r="415" spans="1:6" ht="14.25" customHeight="1" x14ac:dyDescent="0.3">
      <c r="A415" s="79">
        <v>41846</v>
      </c>
      <c r="B415" s="80">
        <v>1996.06308333333</v>
      </c>
      <c r="C415" s="92">
        <v>43.797916666666602</v>
      </c>
      <c r="D415" s="81">
        <f t="shared" si="1"/>
        <v>7</v>
      </c>
      <c r="E415" s="82" t="s">
        <v>66</v>
      </c>
      <c r="F415" s="17"/>
    </row>
    <row r="416" spans="1:6" ht="14.25" customHeight="1" x14ac:dyDescent="0.3">
      <c r="A416" s="83">
        <v>41846.5</v>
      </c>
      <c r="B416" s="84">
        <v>2482.7692499999998</v>
      </c>
      <c r="C416" s="93">
        <v>74.790416666666601</v>
      </c>
      <c r="D416" s="85">
        <f t="shared" si="1"/>
        <v>7</v>
      </c>
      <c r="E416" s="86" t="s">
        <v>66</v>
      </c>
      <c r="F416" s="17"/>
    </row>
    <row r="417" spans="1:6" ht="14.25" customHeight="1" x14ac:dyDescent="0.3">
      <c r="A417" s="79">
        <v>41847</v>
      </c>
      <c r="B417" s="80">
        <v>1897.66616666666</v>
      </c>
      <c r="C417" s="92">
        <v>54.195</v>
      </c>
      <c r="D417" s="81">
        <f t="shared" si="1"/>
        <v>7</v>
      </c>
      <c r="E417" s="82" t="s">
        <v>66</v>
      </c>
      <c r="F417" s="17"/>
    </row>
    <row r="418" spans="1:6" ht="14.25" customHeight="1" x14ac:dyDescent="0.3">
      <c r="A418" s="83">
        <v>41847.5</v>
      </c>
      <c r="B418" s="84">
        <v>2206.1185</v>
      </c>
      <c r="C418" s="93">
        <v>81.428749999999994</v>
      </c>
      <c r="D418" s="85">
        <f t="shared" si="1"/>
        <v>7</v>
      </c>
      <c r="E418" s="86" t="s">
        <v>66</v>
      </c>
      <c r="F418" s="17"/>
    </row>
    <row r="419" spans="1:6" ht="14.25" customHeight="1" x14ac:dyDescent="0.3">
      <c r="A419" s="79">
        <v>41848</v>
      </c>
      <c r="B419" s="80">
        <v>1751.1030416666599</v>
      </c>
      <c r="C419" s="92">
        <v>61.591666666666598</v>
      </c>
      <c r="D419" s="81">
        <f t="shared" si="1"/>
        <v>7</v>
      </c>
      <c r="E419" s="82" t="s">
        <v>66</v>
      </c>
      <c r="F419" s="17"/>
    </row>
    <row r="420" spans="1:6" ht="14.25" customHeight="1" x14ac:dyDescent="0.3">
      <c r="A420" s="83">
        <v>41848.5</v>
      </c>
      <c r="B420" s="84">
        <v>2099.3076249999999</v>
      </c>
      <c r="C420" s="93">
        <v>84.004999999999995</v>
      </c>
      <c r="D420" s="85">
        <f t="shared" si="1"/>
        <v>7</v>
      </c>
      <c r="E420" s="86" t="s">
        <v>66</v>
      </c>
      <c r="F420" s="17"/>
    </row>
    <row r="421" spans="1:6" ht="14.25" customHeight="1" x14ac:dyDescent="0.3">
      <c r="A421" s="79">
        <v>41849</v>
      </c>
      <c r="B421" s="80">
        <v>2000.35366666666</v>
      </c>
      <c r="C421" s="92">
        <v>73.071250000000006</v>
      </c>
      <c r="D421" s="81">
        <f t="shared" si="1"/>
        <v>7</v>
      </c>
      <c r="E421" s="82" t="s">
        <v>66</v>
      </c>
      <c r="F421" s="17"/>
    </row>
    <row r="422" spans="1:6" ht="14.25" customHeight="1" x14ac:dyDescent="0.3">
      <c r="A422" s="83">
        <v>41849.5</v>
      </c>
      <c r="B422" s="84">
        <v>2385.5984999999901</v>
      </c>
      <c r="C422" s="93">
        <v>89.251666666666594</v>
      </c>
      <c r="D422" s="85">
        <f t="shared" si="1"/>
        <v>7</v>
      </c>
      <c r="E422" s="86" t="s">
        <v>66</v>
      </c>
      <c r="F422" s="17"/>
    </row>
    <row r="423" spans="1:6" ht="14.25" customHeight="1" x14ac:dyDescent="0.3">
      <c r="A423" s="79">
        <v>41850</v>
      </c>
      <c r="B423" s="80">
        <v>2051.9919583333299</v>
      </c>
      <c r="C423" s="92">
        <v>70.024583333333297</v>
      </c>
      <c r="D423" s="81">
        <f t="shared" si="1"/>
        <v>7</v>
      </c>
      <c r="E423" s="82" t="s">
        <v>66</v>
      </c>
      <c r="F423" s="17"/>
    </row>
    <row r="424" spans="1:6" ht="14.25" customHeight="1" x14ac:dyDescent="0.3">
      <c r="A424" s="83">
        <v>41850.5</v>
      </c>
      <c r="B424" s="84">
        <v>2307.1601249999999</v>
      </c>
      <c r="C424" s="93">
        <v>72.64</v>
      </c>
      <c r="D424" s="85">
        <f t="shared" si="1"/>
        <v>7</v>
      </c>
      <c r="E424" s="86" t="s">
        <v>66</v>
      </c>
      <c r="F424" s="17"/>
    </row>
    <row r="425" spans="1:6" ht="14.25" customHeight="1" x14ac:dyDescent="0.3">
      <c r="A425" s="79">
        <v>41851</v>
      </c>
      <c r="B425" s="80">
        <v>1992.06812499999</v>
      </c>
      <c r="C425" s="92">
        <v>63.719166666666602</v>
      </c>
      <c r="D425" s="81">
        <f t="shared" si="1"/>
        <v>7</v>
      </c>
      <c r="E425" s="82" t="s">
        <v>66</v>
      </c>
      <c r="F425" s="17"/>
    </row>
    <row r="426" spans="1:6" ht="14.25" customHeight="1" x14ac:dyDescent="0.3">
      <c r="A426" s="83">
        <v>41851.5</v>
      </c>
      <c r="B426" s="84">
        <v>2272.55004166666</v>
      </c>
      <c r="C426" s="93">
        <v>76.680416666666602</v>
      </c>
      <c r="D426" s="85">
        <f t="shared" si="1"/>
        <v>7</v>
      </c>
      <c r="E426" s="86" t="s">
        <v>66</v>
      </c>
      <c r="F426" s="17"/>
    </row>
    <row r="427" spans="1:6" ht="14.25" customHeight="1" x14ac:dyDescent="0.3">
      <c r="A427" s="79">
        <v>41852</v>
      </c>
      <c r="B427" s="80">
        <v>2619.6127499999998</v>
      </c>
      <c r="C427" s="92">
        <v>97.3719999999999</v>
      </c>
      <c r="D427" s="81">
        <f t="shared" si="1"/>
        <v>8</v>
      </c>
      <c r="E427" s="82" t="s">
        <v>66</v>
      </c>
      <c r="F427" s="17"/>
    </row>
    <row r="428" spans="1:6" ht="14.25" customHeight="1" x14ac:dyDescent="0.3">
      <c r="A428" s="83">
        <v>41852.5</v>
      </c>
      <c r="B428" s="84">
        <v>3135.2914166666601</v>
      </c>
      <c r="C428" s="93">
        <v>87.475083333333302</v>
      </c>
      <c r="D428" s="85">
        <f t="shared" si="1"/>
        <v>8</v>
      </c>
      <c r="E428" s="86" t="s">
        <v>66</v>
      </c>
      <c r="F428" s="17"/>
    </row>
    <row r="429" spans="1:6" ht="14.25" customHeight="1" x14ac:dyDescent="0.3">
      <c r="A429" s="79">
        <v>41853</v>
      </c>
      <c r="B429" s="80">
        <v>2020.72577777777</v>
      </c>
      <c r="C429" s="92">
        <v>42.447888888888798</v>
      </c>
      <c r="D429" s="81">
        <f t="shared" si="1"/>
        <v>8</v>
      </c>
      <c r="E429" s="82" t="s">
        <v>66</v>
      </c>
      <c r="F429" s="17"/>
    </row>
    <row r="430" spans="1:6" ht="14.25" customHeight="1" x14ac:dyDescent="0.3">
      <c r="A430" s="83">
        <v>41853.5</v>
      </c>
      <c r="B430" s="84">
        <v>2479.9036666666598</v>
      </c>
      <c r="C430" s="93">
        <v>54.379166666666599</v>
      </c>
      <c r="D430" s="85">
        <f t="shared" si="1"/>
        <v>8</v>
      </c>
      <c r="E430" s="86" t="s">
        <v>66</v>
      </c>
      <c r="F430" s="17"/>
    </row>
    <row r="431" spans="1:6" ht="14.25" customHeight="1" x14ac:dyDescent="0.3">
      <c r="A431" s="79">
        <v>41854</v>
      </c>
      <c r="B431" s="80">
        <v>2173.7058333333298</v>
      </c>
      <c r="C431" s="92">
        <v>47.226333333333301</v>
      </c>
      <c r="D431" s="81">
        <f t="shared" si="1"/>
        <v>8</v>
      </c>
      <c r="E431" s="82" t="s">
        <v>66</v>
      </c>
      <c r="F431" s="17"/>
    </row>
    <row r="432" spans="1:6" ht="14.25" customHeight="1" x14ac:dyDescent="0.3">
      <c r="A432" s="83">
        <v>41854.5</v>
      </c>
      <c r="B432" s="84">
        <v>2584.7835833333302</v>
      </c>
      <c r="C432" s="93">
        <v>65.741166666666601</v>
      </c>
      <c r="D432" s="85">
        <f t="shared" si="1"/>
        <v>8</v>
      </c>
      <c r="E432" s="86" t="s">
        <v>66</v>
      </c>
      <c r="F432" s="17"/>
    </row>
    <row r="433" spans="1:6" ht="14.25" customHeight="1" x14ac:dyDescent="0.3">
      <c r="A433" s="79">
        <v>41855</v>
      </c>
      <c r="B433" s="80">
        <v>2057.4659999999999</v>
      </c>
      <c r="C433" s="92">
        <v>43.6204166666666</v>
      </c>
      <c r="D433" s="81">
        <f t="shared" si="1"/>
        <v>8</v>
      </c>
      <c r="E433" s="82" t="s">
        <v>66</v>
      </c>
      <c r="F433" s="17"/>
    </row>
    <row r="434" spans="1:6" ht="14.25" customHeight="1" x14ac:dyDescent="0.3">
      <c r="A434" s="83">
        <v>41855.5</v>
      </c>
      <c r="B434" s="84">
        <v>2659.6397499999998</v>
      </c>
      <c r="C434" s="93">
        <v>75.9479166666666</v>
      </c>
      <c r="D434" s="85">
        <f t="shared" si="1"/>
        <v>8</v>
      </c>
      <c r="E434" s="86" t="s">
        <v>66</v>
      </c>
      <c r="F434" s="17"/>
    </row>
    <row r="435" spans="1:6" ht="14.25" customHeight="1" x14ac:dyDescent="0.3">
      <c r="A435" s="79">
        <v>41856</v>
      </c>
      <c r="B435" s="80">
        <v>1999.15021428571</v>
      </c>
      <c r="C435" s="92">
        <v>45.174999999999997</v>
      </c>
      <c r="D435" s="81">
        <f t="shared" si="1"/>
        <v>8</v>
      </c>
      <c r="E435" s="82" t="s">
        <v>66</v>
      </c>
      <c r="F435" s="17"/>
    </row>
    <row r="436" spans="1:6" ht="14.25" customHeight="1" x14ac:dyDescent="0.3">
      <c r="A436" s="83">
        <v>41856.5</v>
      </c>
      <c r="B436" s="84">
        <v>2072.13229166666</v>
      </c>
      <c r="C436" s="93">
        <v>49.103333333333303</v>
      </c>
      <c r="D436" s="85">
        <f t="shared" si="1"/>
        <v>8</v>
      </c>
      <c r="E436" s="86" t="s">
        <v>66</v>
      </c>
      <c r="F436" s="17"/>
    </row>
    <row r="437" spans="1:6" ht="14.25" customHeight="1" x14ac:dyDescent="0.3">
      <c r="A437" s="79">
        <v>41857</v>
      </c>
      <c r="B437" s="80">
        <v>1795.002125</v>
      </c>
      <c r="C437" s="92">
        <v>48.378749999999997</v>
      </c>
      <c r="D437" s="81">
        <f t="shared" si="1"/>
        <v>8</v>
      </c>
      <c r="E437" s="82" t="s">
        <v>66</v>
      </c>
      <c r="F437" s="17"/>
    </row>
    <row r="438" spans="1:6" ht="14.25" customHeight="1" x14ac:dyDescent="0.3">
      <c r="A438" s="83">
        <v>41857.5</v>
      </c>
      <c r="B438" s="84">
        <v>2046.49437499999</v>
      </c>
      <c r="C438" s="93">
        <v>49.6458333333333</v>
      </c>
      <c r="D438" s="85">
        <f t="shared" si="1"/>
        <v>8</v>
      </c>
      <c r="E438" s="86" t="s">
        <v>66</v>
      </c>
      <c r="F438" s="17"/>
    </row>
    <row r="439" spans="1:6" ht="14.25" customHeight="1" x14ac:dyDescent="0.3">
      <c r="A439" s="79">
        <v>41858</v>
      </c>
      <c r="B439" s="80">
        <v>2152.0723750000002</v>
      </c>
      <c r="C439" s="92">
        <v>52.8779166666666</v>
      </c>
      <c r="D439" s="81">
        <f t="shared" si="1"/>
        <v>8</v>
      </c>
      <c r="E439" s="82" t="s">
        <v>66</v>
      </c>
      <c r="F439" s="17"/>
    </row>
    <row r="440" spans="1:6" ht="14.25" customHeight="1" x14ac:dyDescent="0.3">
      <c r="A440" s="83">
        <v>41858.5</v>
      </c>
      <c r="B440" s="84">
        <v>2471.3907916666599</v>
      </c>
      <c r="C440" s="93">
        <v>98.386250000000004</v>
      </c>
      <c r="D440" s="85">
        <f t="shared" si="1"/>
        <v>8</v>
      </c>
      <c r="E440" s="86" t="s">
        <v>66</v>
      </c>
      <c r="F440" s="17"/>
    </row>
    <row r="441" spans="1:6" ht="14.25" customHeight="1" x14ac:dyDescent="0.3">
      <c r="A441" s="79">
        <v>41859</v>
      </c>
      <c r="B441" s="80">
        <v>1920.2779583333299</v>
      </c>
      <c r="C441" s="92">
        <v>59.590416666666599</v>
      </c>
      <c r="D441" s="81">
        <f t="shared" si="1"/>
        <v>8</v>
      </c>
      <c r="E441" s="82" t="s">
        <v>66</v>
      </c>
      <c r="F441" s="17"/>
    </row>
    <row r="442" spans="1:6" ht="14.25" customHeight="1" x14ac:dyDescent="0.3">
      <c r="A442" s="83">
        <v>41859.5</v>
      </c>
      <c r="B442" s="84">
        <v>2274.8648333333299</v>
      </c>
      <c r="C442" s="93">
        <v>72.096666666666593</v>
      </c>
      <c r="D442" s="85">
        <f t="shared" si="1"/>
        <v>8</v>
      </c>
      <c r="E442" s="86" t="s">
        <v>66</v>
      </c>
      <c r="F442" s="17"/>
    </row>
    <row r="443" spans="1:6" ht="14.25" customHeight="1" x14ac:dyDescent="0.3">
      <c r="A443" s="79">
        <v>41860</v>
      </c>
      <c r="B443" s="80">
        <v>1595.4885833333301</v>
      </c>
      <c r="C443" s="92">
        <v>47.9270833333333</v>
      </c>
      <c r="D443" s="81">
        <f t="shared" si="1"/>
        <v>8</v>
      </c>
      <c r="E443" s="82" t="s">
        <v>66</v>
      </c>
      <c r="F443" s="17"/>
    </row>
    <row r="444" spans="1:6" ht="14.25" customHeight="1" x14ac:dyDescent="0.3">
      <c r="A444" s="83">
        <v>41860.5</v>
      </c>
      <c r="B444" s="84">
        <v>1906.04541666666</v>
      </c>
      <c r="C444" s="93">
        <v>57.243333333333297</v>
      </c>
      <c r="D444" s="85">
        <f t="shared" si="1"/>
        <v>8</v>
      </c>
      <c r="E444" s="86" t="s">
        <v>66</v>
      </c>
      <c r="F444" s="17"/>
    </row>
    <row r="445" spans="1:6" ht="14.25" customHeight="1" x14ac:dyDescent="0.3">
      <c r="A445" s="79">
        <v>41861</v>
      </c>
      <c r="B445" s="80">
        <v>1899.76866666666</v>
      </c>
      <c r="C445" s="92">
        <v>63.758333333333297</v>
      </c>
      <c r="D445" s="81">
        <f t="shared" si="1"/>
        <v>8</v>
      </c>
      <c r="E445" s="82" t="s">
        <v>66</v>
      </c>
      <c r="F445" s="17"/>
    </row>
    <row r="446" spans="1:6" ht="14.25" customHeight="1" x14ac:dyDescent="0.3">
      <c r="A446" s="83">
        <v>41861.5</v>
      </c>
      <c r="B446" s="84">
        <v>2168.54474999999</v>
      </c>
      <c r="C446" s="93">
        <v>69.530833333333305</v>
      </c>
      <c r="D446" s="85">
        <f t="shared" si="1"/>
        <v>8</v>
      </c>
      <c r="E446" s="86" t="s">
        <v>66</v>
      </c>
      <c r="F446" s="17"/>
    </row>
    <row r="447" spans="1:6" ht="14.25" customHeight="1" x14ac:dyDescent="0.3">
      <c r="A447" s="79">
        <v>41862</v>
      </c>
      <c r="B447" s="80">
        <v>1893.92883333333</v>
      </c>
      <c r="C447" s="92">
        <v>55.008749999999999</v>
      </c>
      <c r="D447" s="81">
        <f t="shared" si="1"/>
        <v>8</v>
      </c>
      <c r="E447" s="82" t="s">
        <v>66</v>
      </c>
      <c r="F447" s="17"/>
    </row>
    <row r="448" spans="1:6" ht="14.25" customHeight="1" x14ac:dyDescent="0.3">
      <c r="A448" s="83">
        <v>41862.5</v>
      </c>
      <c r="B448" s="84">
        <v>2163.90545833333</v>
      </c>
      <c r="C448" s="93">
        <v>67.959583333333299</v>
      </c>
      <c r="D448" s="85">
        <f t="shared" si="1"/>
        <v>8</v>
      </c>
      <c r="E448" s="86" t="s">
        <v>66</v>
      </c>
      <c r="F448" s="17"/>
    </row>
    <row r="449" spans="1:6" ht="14.25" customHeight="1" x14ac:dyDescent="0.3">
      <c r="A449" s="79">
        <v>41863</v>
      </c>
      <c r="B449" s="80">
        <v>1709.3747499999999</v>
      </c>
      <c r="C449" s="92">
        <v>58.454999999999899</v>
      </c>
      <c r="D449" s="81">
        <f t="shared" si="1"/>
        <v>8</v>
      </c>
      <c r="E449" s="82" t="s">
        <v>66</v>
      </c>
      <c r="F449" s="17"/>
    </row>
    <row r="450" spans="1:6" ht="14.25" customHeight="1" x14ac:dyDescent="0.3">
      <c r="A450" s="83">
        <v>41863.5</v>
      </c>
      <c r="B450" s="84">
        <v>1969.1160833333299</v>
      </c>
      <c r="C450" s="93">
        <v>59.5133333333333</v>
      </c>
      <c r="D450" s="85">
        <f t="shared" si="1"/>
        <v>8</v>
      </c>
      <c r="E450" s="86" t="s">
        <v>66</v>
      </c>
      <c r="F450" s="17"/>
    </row>
    <row r="451" spans="1:6" ht="14.25" customHeight="1" x14ac:dyDescent="0.3">
      <c r="A451" s="79">
        <v>41864</v>
      </c>
      <c r="B451" s="80">
        <v>1981.62925</v>
      </c>
      <c r="C451" s="92">
        <v>62.106250000000003</v>
      </c>
      <c r="D451" s="81">
        <f t="shared" si="1"/>
        <v>8</v>
      </c>
      <c r="E451" s="82" t="s">
        <v>66</v>
      </c>
      <c r="F451" s="17"/>
    </row>
    <row r="452" spans="1:6" ht="14.25" customHeight="1" x14ac:dyDescent="0.3">
      <c r="A452" s="83">
        <v>41864.5</v>
      </c>
      <c r="B452" s="84">
        <v>2265.6325000000002</v>
      </c>
      <c r="C452" s="93">
        <v>75.083749999999995</v>
      </c>
      <c r="D452" s="85">
        <f t="shared" si="1"/>
        <v>8</v>
      </c>
      <c r="E452" s="86" t="s">
        <v>66</v>
      </c>
      <c r="F452" s="17"/>
    </row>
    <row r="453" spans="1:6" ht="14.25" customHeight="1" x14ac:dyDescent="0.3">
      <c r="A453" s="79">
        <v>41865</v>
      </c>
      <c r="B453" s="80">
        <v>2017.8668333333301</v>
      </c>
      <c r="C453" s="92">
        <v>72.067499999999995</v>
      </c>
      <c r="D453" s="81">
        <f t="shared" si="1"/>
        <v>8</v>
      </c>
      <c r="E453" s="82" t="s">
        <v>66</v>
      </c>
      <c r="F453" s="17"/>
    </row>
    <row r="454" spans="1:6" ht="14.25" customHeight="1" x14ac:dyDescent="0.3">
      <c r="A454" s="83">
        <v>41865.5</v>
      </c>
      <c r="B454" s="84">
        <v>2272.4112083333298</v>
      </c>
      <c r="C454" s="93">
        <v>69.167083333333295</v>
      </c>
      <c r="D454" s="85">
        <f t="shared" si="1"/>
        <v>8</v>
      </c>
      <c r="E454" s="86" t="s">
        <v>66</v>
      </c>
      <c r="F454" s="17"/>
    </row>
    <row r="455" spans="1:6" ht="14.25" customHeight="1" x14ac:dyDescent="0.3">
      <c r="A455" s="79">
        <v>41866</v>
      </c>
      <c r="B455" s="80">
        <v>1957.98008333333</v>
      </c>
      <c r="C455" s="92">
        <v>47.772083333333299</v>
      </c>
      <c r="D455" s="81">
        <f t="shared" si="1"/>
        <v>8</v>
      </c>
      <c r="E455" s="82" t="s">
        <v>66</v>
      </c>
      <c r="F455" s="17"/>
    </row>
    <row r="456" spans="1:6" ht="14.25" customHeight="1" x14ac:dyDescent="0.3">
      <c r="A456" s="83">
        <v>41866.5</v>
      </c>
      <c r="B456" s="84">
        <v>2410.05508333333</v>
      </c>
      <c r="C456" s="93">
        <v>57.986249999999899</v>
      </c>
      <c r="D456" s="85">
        <f t="shared" si="1"/>
        <v>8</v>
      </c>
      <c r="E456" s="86" t="s">
        <v>66</v>
      </c>
      <c r="F456" s="17"/>
    </row>
    <row r="457" spans="1:6" ht="14.25" customHeight="1" x14ac:dyDescent="0.3">
      <c r="A457" s="79">
        <v>41867</v>
      </c>
      <c r="B457" s="80">
        <v>2061.5842499999899</v>
      </c>
      <c r="C457" s="92">
        <v>53.971249999999998</v>
      </c>
      <c r="D457" s="81">
        <f t="shared" si="1"/>
        <v>8</v>
      </c>
      <c r="E457" s="82" t="s">
        <v>66</v>
      </c>
      <c r="F457" s="17"/>
    </row>
    <row r="458" spans="1:6" ht="14.25" customHeight="1" x14ac:dyDescent="0.3">
      <c r="A458" s="83">
        <v>41867.5</v>
      </c>
      <c r="B458" s="84">
        <v>2334.3259166666599</v>
      </c>
      <c r="C458" s="93">
        <v>66.100833333333298</v>
      </c>
      <c r="D458" s="85">
        <f t="shared" si="1"/>
        <v>8</v>
      </c>
      <c r="E458" s="86" t="s">
        <v>66</v>
      </c>
      <c r="F458" s="17"/>
    </row>
    <row r="459" spans="1:6" ht="14.25" customHeight="1" x14ac:dyDescent="0.3">
      <c r="A459" s="79">
        <v>41868</v>
      </c>
      <c r="B459" s="80">
        <v>1791.68908333333</v>
      </c>
      <c r="C459" s="92">
        <v>48.206249999999997</v>
      </c>
      <c r="D459" s="81">
        <f t="shared" si="1"/>
        <v>8</v>
      </c>
      <c r="E459" s="82" t="s">
        <v>66</v>
      </c>
      <c r="F459" s="17"/>
    </row>
    <row r="460" spans="1:6" ht="14.25" customHeight="1" x14ac:dyDescent="0.3">
      <c r="A460" s="83">
        <v>41868.5</v>
      </c>
      <c r="B460" s="84">
        <v>2115.05070833333</v>
      </c>
      <c r="C460" s="93">
        <v>63.657499999999999</v>
      </c>
      <c r="D460" s="85">
        <f t="shared" si="1"/>
        <v>8</v>
      </c>
      <c r="E460" s="86" t="s">
        <v>66</v>
      </c>
      <c r="F460" s="17"/>
    </row>
    <row r="461" spans="1:6" ht="14.25" customHeight="1" x14ac:dyDescent="0.3">
      <c r="A461" s="79">
        <v>41869</v>
      </c>
      <c r="B461" s="80">
        <v>1725.1356249999999</v>
      </c>
      <c r="C461" s="92">
        <v>46.99</v>
      </c>
      <c r="D461" s="81">
        <f t="shared" si="1"/>
        <v>8</v>
      </c>
      <c r="E461" s="82" t="s">
        <v>66</v>
      </c>
      <c r="F461" s="17"/>
    </row>
    <row r="462" spans="1:6" ht="14.25" customHeight="1" x14ac:dyDescent="0.3">
      <c r="A462" s="83">
        <v>41869.5</v>
      </c>
      <c r="B462" s="84">
        <v>2079.96133333333</v>
      </c>
      <c r="C462" s="93">
        <v>61.338333333333303</v>
      </c>
      <c r="D462" s="85">
        <f t="shared" si="1"/>
        <v>8</v>
      </c>
      <c r="E462" s="86" t="s">
        <v>66</v>
      </c>
      <c r="F462" s="17"/>
    </row>
    <row r="463" spans="1:6" ht="14.25" customHeight="1" x14ac:dyDescent="0.3">
      <c r="A463" s="79">
        <v>41870</v>
      </c>
      <c r="B463" s="80">
        <v>1869.9213749999999</v>
      </c>
      <c r="C463" s="92">
        <v>40.4195833333333</v>
      </c>
      <c r="D463" s="81">
        <f t="shared" si="1"/>
        <v>8</v>
      </c>
      <c r="E463" s="82" t="s">
        <v>66</v>
      </c>
      <c r="F463" s="17"/>
    </row>
    <row r="464" spans="1:6" ht="14.25" customHeight="1" x14ac:dyDescent="0.3">
      <c r="A464" s="83">
        <v>41870.5</v>
      </c>
      <c r="B464" s="84">
        <v>2151.5065416666598</v>
      </c>
      <c r="C464" s="93">
        <v>54.921666666666603</v>
      </c>
      <c r="D464" s="85">
        <f t="shared" si="1"/>
        <v>8</v>
      </c>
      <c r="E464" s="86" t="s">
        <v>66</v>
      </c>
      <c r="F464" s="17"/>
    </row>
    <row r="465" spans="1:6" ht="14.25" customHeight="1" x14ac:dyDescent="0.3">
      <c r="A465" s="79">
        <v>41871</v>
      </c>
      <c r="B465" s="80">
        <v>2009.3411249999999</v>
      </c>
      <c r="C465" s="92">
        <v>55.743749999999899</v>
      </c>
      <c r="D465" s="81">
        <f t="shared" si="1"/>
        <v>8</v>
      </c>
      <c r="E465" s="82" t="s">
        <v>66</v>
      </c>
      <c r="F465" s="17"/>
    </row>
    <row r="466" spans="1:6" ht="14.25" customHeight="1" x14ac:dyDescent="0.3">
      <c r="A466" s="83">
        <v>41871.5</v>
      </c>
      <c r="B466" s="84">
        <v>2258.4755416666599</v>
      </c>
      <c r="C466" s="93">
        <v>64.784166666666593</v>
      </c>
      <c r="D466" s="85">
        <f t="shared" si="1"/>
        <v>8</v>
      </c>
      <c r="E466" s="86" t="s">
        <v>66</v>
      </c>
      <c r="F466" s="17"/>
    </row>
    <row r="467" spans="1:6" ht="14.25" customHeight="1" x14ac:dyDescent="0.3">
      <c r="A467" s="79">
        <v>41872</v>
      </c>
      <c r="B467" s="80">
        <v>1953.2787083333301</v>
      </c>
      <c r="C467" s="92">
        <v>39.407916666666601</v>
      </c>
      <c r="D467" s="81">
        <f t="shared" si="1"/>
        <v>8</v>
      </c>
      <c r="E467" s="82" t="s">
        <v>66</v>
      </c>
      <c r="F467" s="17"/>
    </row>
    <row r="468" spans="1:6" ht="14.25" customHeight="1" x14ac:dyDescent="0.3">
      <c r="A468" s="83">
        <v>41872.5</v>
      </c>
      <c r="B468" s="84">
        <v>2179.1737083333301</v>
      </c>
      <c r="C468" s="93">
        <v>45.298333333333296</v>
      </c>
      <c r="D468" s="85">
        <f t="shared" si="1"/>
        <v>8</v>
      </c>
      <c r="E468" s="86" t="s">
        <v>66</v>
      </c>
      <c r="F468" s="17"/>
    </row>
    <row r="469" spans="1:6" ht="14.25" customHeight="1" x14ac:dyDescent="0.3">
      <c r="A469" s="79">
        <v>41873</v>
      </c>
      <c r="B469" s="80">
        <v>2002.07149999999</v>
      </c>
      <c r="C469" s="92">
        <v>42.202727272727202</v>
      </c>
      <c r="D469" s="81">
        <f t="shared" si="1"/>
        <v>8</v>
      </c>
      <c r="E469" s="82" t="s">
        <v>66</v>
      </c>
      <c r="F469" s="17"/>
    </row>
    <row r="470" spans="1:6" ht="14.25" customHeight="1" x14ac:dyDescent="0.3">
      <c r="A470" s="83">
        <v>41873.5</v>
      </c>
      <c r="B470" s="84">
        <v>2190.5812083333299</v>
      </c>
      <c r="C470" s="93">
        <v>56.2558333333333</v>
      </c>
      <c r="D470" s="85">
        <f t="shared" si="1"/>
        <v>8</v>
      </c>
      <c r="E470" s="86" t="s">
        <v>66</v>
      </c>
      <c r="F470" s="17"/>
    </row>
    <row r="471" spans="1:6" ht="14.25" customHeight="1" x14ac:dyDescent="0.3">
      <c r="A471" s="79">
        <v>41874</v>
      </c>
      <c r="B471" s="80">
        <v>2238.6494166666598</v>
      </c>
      <c r="C471" s="92">
        <v>44.347499999999997</v>
      </c>
      <c r="D471" s="81">
        <f t="shared" si="1"/>
        <v>8</v>
      </c>
      <c r="E471" s="82" t="s">
        <v>66</v>
      </c>
      <c r="F471" s="17"/>
    </row>
    <row r="472" spans="1:6" ht="14.25" customHeight="1" x14ac:dyDescent="0.3">
      <c r="A472" s="83">
        <v>41874.5</v>
      </c>
      <c r="B472" s="84">
        <v>2101.758875</v>
      </c>
      <c r="C472" s="93">
        <v>60.957083333333301</v>
      </c>
      <c r="D472" s="85">
        <f t="shared" si="1"/>
        <v>8</v>
      </c>
      <c r="E472" s="86" t="s">
        <v>66</v>
      </c>
      <c r="F472" s="17"/>
    </row>
    <row r="473" spans="1:6" ht="14.25" customHeight="1" x14ac:dyDescent="0.3">
      <c r="A473" s="79">
        <v>41875</v>
      </c>
      <c r="B473" s="80">
        <v>1744.8411249999899</v>
      </c>
      <c r="C473" s="92">
        <v>46.731666666666598</v>
      </c>
      <c r="D473" s="81">
        <f t="shared" si="1"/>
        <v>8</v>
      </c>
      <c r="E473" s="82" t="s">
        <v>66</v>
      </c>
      <c r="F473" s="17"/>
    </row>
    <row r="474" spans="1:6" ht="14.25" customHeight="1" x14ac:dyDescent="0.3">
      <c r="A474" s="83">
        <v>41875.5</v>
      </c>
      <c r="B474" s="84">
        <v>1955.6636249999999</v>
      </c>
      <c r="C474" s="93">
        <v>56.807083333333303</v>
      </c>
      <c r="D474" s="85">
        <f t="shared" si="1"/>
        <v>8</v>
      </c>
      <c r="E474" s="86" t="s">
        <v>66</v>
      </c>
      <c r="F474" s="17"/>
    </row>
    <row r="475" spans="1:6" ht="14.25" customHeight="1" x14ac:dyDescent="0.3">
      <c r="A475" s="79">
        <v>41876</v>
      </c>
      <c r="B475" s="80">
        <v>1709.34116666666</v>
      </c>
      <c r="C475" s="92">
        <v>41.453333333333298</v>
      </c>
      <c r="D475" s="81">
        <f t="shared" si="1"/>
        <v>8</v>
      </c>
      <c r="E475" s="82" t="s">
        <v>66</v>
      </c>
      <c r="F475" s="17"/>
    </row>
    <row r="476" spans="1:6" ht="14.25" customHeight="1" x14ac:dyDescent="0.3">
      <c r="A476" s="83">
        <v>41876.5</v>
      </c>
      <c r="B476" s="84">
        <v>2090.6051666666599</v>
      </c>
      <c r="C476" s="93">
        <v>56.362916666666599</v>
      </c>
      <c r="D476" s="85">
        <f t="shared" si="1"/>
        <v>8</v>
      </c>
      <c r="E476" s="86" t="s">
        <v>66</v>
      </c>
      <c r="F476" s="17"/>
    </row>
    <row r="477" spans="1:6" ht="14.25" customHeight="1" x14ac:dyDescent="0.3">
      <c r="A477" s="79">
        <v>41877</v>
      </c>
      <c r="B477" s="80">
        <v>1930.23291666666</v>
      </c>
      <c r="C477" s="92">
        <v>44.294999999999902</v>
      </c>
      <c r="D477" s="81">
        <f t="shared" si="1"/>
        <v>8</v>
      </c>
      <c r="E477" s="82" t="s">
        <v>66</v>
      </c>
      <c r="F477" s="17"/>
    </row>
    <row r="478" spans="1:6" ht="14.25" customHeight="1" x14ac:dyDescent="0.3">
      <c r="A478" s="83">
        <v>41877.5</v>
      </c>
      <c r="B478" s="84">
        <v>2252.1495416666598</v>
      </c>
      <c r="C478" s="93">
        <v>56.652083333333302</v>
      </c>
      <c r="D478" s="85">
        <f t="shared" si="1"/>
        <v>8</v>
      </c>
      <c r="E478" s="86" t="s">
        <v>66</v>
      </c>
      <c r="F478" s="17"/>
    </row>
    <row r="479" spans="1:6" ht="14.25" customHeight="1" x14ac:dyDescent="0.3">
      <c r="A479" s="79">
        <v>41878</v>
      </c>
      <c r="B479" s="80">
        <v>2025.5564999999999</v>
      </c>
      <c r="C479" s="92">
        <v>54.389583333333299</v>
      </c>
      <c r="D479" s="81">
        <f t="shared" si="1"/>
        <v>8</v>
      </c>
      <c r="E479" s="82" t="s">
        <v>66</v>
      </c>
      <c r="F479" s="17"/>
    </row>
    <row r="480" spans="1:6" ht="14.25" customHeight="1" x14ac:dyDescent="0.3">
      <c r="A480" s="83">
        <v>41878.5</v>
      </c>
      <c r="B480" s="84">
        <v>2431.169875</v>
      </c>
      <c r="C480" s="93">
        <v>79.165416666666601</v>
      </c>
      <c r="D480" s="85">
        <f t="shared" si="1"/>
        <v>8</v>
      </c>
      <c r="E480" s="86" t="s">
        <v>66</v>
      </c>
      <c r="F480" s="17"/>
    </row>
    <row r="481" spans="1:6" ht="14.25" customHeight="1" x14ac:dyDescent="0.3">
      <c r="A481" s="79">
        <v>41879</v>
      </c>
      <c r="B481" s="80">
        <v>1985.1439583333299</v>
      </c>
      <c r="C481" s="92">
        <v>54.53875</v>
      </c>
      <c r="D481" s="81">
        <f t="shared" si="1"/>
        <v>8</v>
      </c>
      <c r="E481" s="82" t="s">
        <v>66</v>
      </c>
      <c r="F481" s="17"/>
    </row>
    <row r="482" spans="1:6" ht="14.25" customHeight="1" x14ac:dyDescent="0.3">
      <c r="A482" s="83">
        <v>41879.5</v>
      </c>
      <c r="B482" s="84">
        <v>2232.0480416666601</v>
      </c>
      <c r="C482" s="93">
        <v>56.990833333333299</v>
      </c>
      <c r="D482" s="85">
        <f t="shared" si="1"/>
        <v>8</v>
      </c>
      <c r="E482" s="86" t="s">
        <v>66</v>
      </c>
      <c r="F482" s="17"/>
    </row>
    <row r="483" spans="1:6" ht="14.25" customHeight="1" x14ac:dyDescent="0.3">
      <c r="A483" s="79">
        <v>41880</v>
      </c>
      <c r="B483" s="80">
        <v>2000.4889166666601</v>
      </c>
      <c r="C483" s="92">
        <v>46.333750000000002</v>
      </c>
      <c r="D483" s="81">
        <f t="shared" si="1"/>
        <v>8</v>
      </c>
      <c r="E483" s="82" t="s">
        <v>66</v>
      </c>
      <c r="F483" s="17"/>
    </row>
    <row r="484" spans="1:6" ht="14.25" customHeight="1" x14ac:dyDescent="0.3">
      <c r="A484" s="83">
        <v>41880.5</v>
      </c>
      <c r="B484" s="84">
        <v>2244.6094583333302</v>
      </c>
      <c r="C484" s="93">
        <v>59.141666666666602</v>
      </c>
      <c r="D484" s="85">
        <f t="shared" si="1"/>
        <v>8</v>
      </c>
      <c r="E484" s="86" t="s">
        <v>66</v>
      </c>
      <c r="F484" s="17"/>
    </row>
    <row r="485" spans="1:6" ht="14.25" customHeight="1" x14ac:dyDescent="0.3">
      <c r="A485" s="79">
        <v>41881</v>
      </c>
      <c r="B485" s="80">
        <v>1956.4982499999901</v>
      </c>
      <c r="C485" s="92">
        <v>39.871666666666599</v>
      </c>
      <c r="D485" s="81">
        <f t="shared" si="1"/>
        <v>8</v>
      </c>
      <c r="E485" s="82" t="s">
        <v>66</v>
      </c>
      <c r="F485" s="17"/>
    </row>
    <row r="486" spans="1:6" ht="14.25" customHeight="1" x14ac:dyDescent="0.3">
      <c r="A486" s="83">
        <v>41881.5</v>
      </c>
      <c r="B486" s="84">
        <v>2234.6941666666598</v>
      </c>
      <c r="C486" s="93">
        <v>42.424166666666601</v>
      </c>
      <c r="D486" s="85">
        <f t="shared" si="1"/>
        <v>8</v>
      </c>
      <c r="E486" s="86" t="s">
        <v>66</v>
      </c>
      <c r="F486" s="17"/>
    </row>
    <row r="487" spans="1:6" ht="14.25" customHeight="1" x14ac:dyDescent="0.3">
      <c r="A487" s="79">
        <v>41882</v>
      </c>
      <c r="B487" s="80">
        <v>1764.0211666666601</v>
      </c>
      <c r="C487" s="92">
        <v>31.869166666666601</v>
      </c>
      <c r="D487" s="81">
        <f t="shared" si="1"/>
        <v>8</v>
      </c>
      <c r="E487" s="82" t="s">
        <v>66</v>
      </c>
      <c r="F487" s="17"/>
    </row>
    <row r="488" spans="1:6" ht="14.25" customHeight="1" x14ac:dyDescent="0.3">
      <c r="A488" s="83">
        <v>41882.5</v>
      </c>
      <c r="B488" s="84">
        <v>1984.9037083333301</v>
      </c>
      <c r="C488" s="93">
        <v>51.942083333333301</v>
      </c>
      <c r="D488" s="85">
        <f t="shared" si="1"/>
        <v>8</v>
      </c>
      <c r="E488" s="86" t="s">
        <v>66</v>
      </c>
      <c r="F488" s="17"/>
    </row>
    <row r="489" spans="1:6" ht="14.25" customHeight="1" x14ac:dyDescent="0.3">
      <c r="A489" s="79">
        <v>41883</v>
      </c>
      <c r="B489" s="80">
        <v>2259.3434166666598</v>
      </c>
      <c r="C489" s="92">
        <v>71.976583333333295</v>
      </c>
      <c r="D489" s="81">
        <f t="shared" si="1"/>
        <v>9</v>
      </c>
      <c r="E489" s="82" t="s">
        <v>66</v>
      </c>
      <c r="F489" s="17"/>
    </row>
    <row r="490" spans="1:6" ht="14.25" customHeight="1" x14ac:dyDescent="0.3">
      <c r="A490" s="83">
        <v>41883.5</v>
      </c>
      <c r="B490" s="84">
        <v>2360.6292916666598</v>
      </c>
      <c r="C490" s="93">
        <v>55.570500000000003</v>
      </c>
      <c r="D490" s="85">
        <f t="shared" si="1"/>
        <v>9</v>
      </c>
      <c r="E490" s="86" t="s">
        <v>66</v>
      </c>
      <c r="F490" s="17"/>
    </row>
    <row r="491" spans="1:6" ht="14.25" customHeight="1" x14ac:dyDescent="0.3">
      <c r="A491" s="79">
        <v>41884</v>
      </c>
      <c r="B491" s="80">
        <v>1846.40777272727</v>
      </c>
      <c r="C491" s="92">
        <v>35.178818181818102</v>
      </c>
      <c r="D491" s="81">
        <f t="shared" si="1"/>
        <v>9</v>
      </c>
      <c r="E491" s="82" t="s">
        <v>66</v>
      </c>
      <c r="F491" s="17"/>
    </row>
    <row r="492" spans="1:6" ht="14.25" customHeight="1" x14ac:dyDescent="0.3">
      <c r="A492" s="83">
        <v>41884.5</v>
      </c>
      <c r="B492" s="84">
        <v>2621.3647499999902</v>
      </c>
      <c r="C492" s="93">
        <v>82.808583333333303</v>
      </c>
      <c r="D492" s="85">
        <f t="shared" si="1"/>
        <v>9</v>
      </c>
      <c r="E492" s="86" t="s">
        <v>66</v>
      </c>
      <c r="F492" s="17"/>
    </row>
    <row r="493" spans="1:6" ht="14.25" customHeight="1" x14ac:dyDescent="0.3">
      <c r="A493" s="79">
        <v>41885</v>
      </c>
      <c r="B493" s="80">
        <v>1922.99563636363</v>
      </c>
      <c r="C493" s="92">
        <v>44.022727272727202</v>
      </c>
      <c r="D493" s="81">
        <f t="shared" si="1"/>
        <v>9</v>
      </c>
      <c r="E493" s="82" t="s">
        <v>66</v>
      </c>
      <c r="F493" s="17"/>
    </row>
    <row r="494" spans="1:6" ht="14.25" customHeight="1" x14ac:dyDescent="0.3">
      <c r="A494" s="83">
        <v>41885.5</v>
      </c>
      <c r="B494" s="84">
        <v>2474.1590833333298</v>
      </c>
      <c r="C494" s="93">
        <v>80.227000000000004</v>
      </c>
      <c r="D494" s="85">
        <f t="shared" si="1"/>
        <v>9</v>
      </c>
      <c r="E494" s="86" t="s">
        <v>66</v>
      </c>
      <c r="F494" s="17"/>
    </row>
    <row r="495" spans="1:6" ht="14.25" customHeight="1" x14ac:dyDescent="0.3">
      <c r="A495" s="79">
        <v>41886</v>
      </c>
      <c r="B495" s="80">
        <v>2056.328</v>
      </c>
      <c r="C495" s="92">
        <v>55.7558333333333</v>
      </c>
      <c r="D495" s="81">
        <f t="shared" si="1"/>
        <v>9</v>
      </c>
      <c r="E495" s="82" t="s">
        <v>66</v>
      </c>
      <c r="F495" s="17"/>
    </row>
    <row r="496" spans="1:6" ht="14.25" customHeight="1" x14ac:dyDescent="0.3">
      <c r="A496" s="83">
        <v>41886.5</v>
      </c>
      <c r="B496" s="84">
        <v>2567.8376250000001</v>
      </c>
      <c r="C496" s="93">
        <v>62.750833333333297</v>
      </c>
      <c r="D496" s="85">
        <f t="shared" si="1"/>
        <v>9</v>
      </c>
      <c r="E496" s="86" t="s">
        <v>66</v>
      </c>
      <c r="F496" s="17"/>
    </row>
    <row r="497" spans="1:6" ht="14.25" customHeight="1" x14ac:dyDescent="0.3">
      <c r="A497" s="79">
        <v>41887</v>
      </c>
      <c r="B497" s="80">
        <v>2030.3805833333299</v>
      </c>
      <c r="C497" s="92">
        <v>33.043333333333301</v>
      </c>
      <c r="D497" s="81">
        <f t="shared" si="1"/>
        <v>9</v>
      </c>
      <c r="E497" s="82" t="s">
        <v>66</v>
      </c>
      <c r="F497" s="17"/>
    </row>
    <row r="498" spans="1:6" ht="14.25" customHeight="1" x14ac:dyDescent="0.3">
      <c r="A498" s="83">
        <v>41887.5</v>
      </c>
      <c r="B498" s="84">
        <v>2019.70716666666</v>
      </c>
      <c r="C498" s="93">
        <v>37.844583333333297</v>
      </c>
      <c r="D498" s="85">
        <f t="shared" si="1"/>
        <v>9</v>
      </c>
      <c r="E498" s="86" t="s">
        <v>66</v>
      </c>
      <c r="F498" s="17"/>
    </row>
    <row r="499" spans="1:6" ht="14.25" customHeight="1" x14ac:dyDescent="0.3">
      <c r="A499" s="79">
        <v>41888</v>
      </c>
      <c r="B499" s="80">
        <v>1680.81474999999</v>
      </c>
      <c r="C499" s="92">
        <v>47.879999999999903</v>
      </c>
      <c r="D499" s="81">
        <f t="shared" si="1"/>
        <v>9</v>
      </c>
      <c r="E499" s="82" t="s">
        <v>66</v>
      </c>
      <c r="F499" s="17"/>
    </row>
    <row r="500" spans="1:6" ht="14.25" customHeight="1" x14ac:dyDescent="0.3">
      <c r="A500" s="83">
        <v>41888.5</v>
      </c>
      <c r="B500" s="84">
        <v>2067.74695833333</v>
      </c>
      <c r="C500" s="93">
        <v>50.42</v>
      </c>
      <c r="D500" s="85">
        <f t="shared" si="1"/>
        <v>9</v>
      </c>
      <c r="E500" s="86" t="s">
        <v>66</v>
      </c>
      <c r="F500" s="17"/>
    </row>
    <row r="501" spans="1:6" ht="14.25" customHeight="1" x14ac:dyDescent="0.3">
      <c r="A501" s="79">
        <v>41889</v>
      </c>
      <c r="B501" s="80">
        <v>2076.187375</v>
      </c>
      <c r="C501" s="92">
        <v>47.507083333333298</v>
      </c>
      <c r="D501" s="81">
        <f t="shared" si="1"/>
        <v>9</v>
      </c>
      <c r="E501" s="82" t="s">
        <v>66</v>
      </c>
      <c r="F501" s="17"/>
    </row>
    <row r="502" spans="1:6" ht="14.25" customHeight="1" x14ac:dyDescent="0.3">
      <c r="A502" s="83">
        <v>41889.5</v>
      </c>
      <c r="B502" s="84">
        <v>2497.8737916666601</v>
      </c>
      <c r="C502" s="93">
        <v>74.433333333333294</v>
      </c>
      <c r="D502" s="85">
        <f t="shared" si="1"/>
        <v>9</v>
      </c>
      <c r="E502" s="86" t="s">
        <v>66</v>
      </c>
      <c r="F502" s="17"/>
    </row>
    <row r="503" spans="1:6" ht="14.25" customHeight="1" x14ac:dyDescent="0.3">
      <c r="A503" s="79">
        <v>41890</v>
      </c>
      <c r="B503" s="80">
        <v>1934.8973333333299</v>
      </c>
      <c r="C503" s="92">
        <v>72.467083333333306</v>
      </c>
      <c r="D503" s="81">
        <f t="shared" si="1"/>
        <v>9</v>
      </c>
      <c r="E503" s="82" t="s">
        <v>66</v>
      </c>
      <c r="F503" s="17"/>
    </row>
    <row r="504" spans="1:6" ht="14.25" customHeight="1" x14ac:dyDescent="0.3">
      <c r="A504" s="83">
        <v>41890.5</v>
      </c>
      <c r="B504" s="84">
        <v>2169.9367916666602</v>
      </c>
      <c r="C504" s="93">
        <v>77.196250000000006</v>
      </c>
      <c r="D504" s="85">
        <f t="shared" si="1"/>
        <v>9</v>
      </c>
      <c r="E504" s="86" t="s">
        <v>66</v>
      </c>
      <c r="F504" s="17"/>
    </row>
    <row r="505" spans="1:6" ht="14.25" customHeight="1" x14ac:dyDescent="0.3">
      <c r="A505" s="79">
        <v>41891</v>
      </c>
      <c r="B505" s="80">
        <v>1909.34512499999</v>
      </c>
      <c r="C505" s="92">
        <v>52.41</v>
      </c>
      <c r="D505" s="81">
        <f t="shared" si="1"/>
        <v>9</v>
      </c>
      <c r="E505" s="82" t="s">
        <v>66</v>
      </c>
      <c r="F505" s="17"/>
    </row>
    <row r="506" spans="1:6" ht="14.25" customHeight="1" x14ac:dyDescent="0.3">
      <c r="A506" s="83">
        <v>41891.5</v>
      </c>
      <c r="B506" s="84">
        <v>2149.7494166666602</v>
      </c>
      <c r="C506" s="93">
        <v>73.879999999999896</v>
      </c>
      <c r="D506" s="85">
        <f t="shared" si="1"/>
        <v>9</v>
      </c>
      <c r="E506" s="86" t="s">
        <v>66</v>
      </c>
      <c r="F506" s="17"/>
    </row>
    <row r="507" spans="1:6" ht="14.25" customHeight="1" x14ac:dyDescent="0.3">
      <c r="A507" s="79">
        <v>41892</v>
      </c>
      <c r="B507" s="80">
        <v>1873.6608333333299</v>
      </c>
      <c r="C507" s="92">
        <v>62.469166666666602</v>
      </c>
      <c r="D507" s="81">
        <f t="shared" si="1"/>
        <v>9</v>
      </c>
      <c r="E507" s="82" t="s">
        <v>66</v>
      </c>
      <c r="F507" s="17"/>
    </row>
    <row r="508" spans="1:6" ht="14.25" customHeight="1" x14ac:dyDescent="0.3">
      <c r="A508" s="83">
        <v>41892.5</v>
      </c>
      <c r="B508" s="84">
        <v>2116.88016666666</v>
      </c>
      <c r="C508" s="93">
        <v>70.363333333333301</v>
      </c>
      <c r="D508" s="85">
        <f t="shared" si="1"/>
        <v>9</v>
      </c>
      <c r="E508" s="86" t="s">
        <v>66</v>
      </c>
      <c r="F508" s="17"/>
    </row>
    <row r="509" spans="1:6" ht="14.25" customHeight="1" x14ac:dyDescent="0.3">
      <c r="A509" s="79">
        <v>41893</v>
      </c>
      <c r="B509" s="80">
        <v>1699.7154166666601</v>
      </c>
      <c r="C509" s="92">
        <v>48.371249999999897</v>
      </c>
      <c r="D509" s="81">
        <f t="shared" si="1"/>
        <v>9</v>
      </c>
      <c r="E509" s="82" t="s">
        <v>66</v>
      </c>
      <c r="F509" s="17"/>
    </row>
    <row r="510" spans="1:6" ht="14.25" customHeight="1" x14ac:dyDescent="0.3">
      <c r="A510" s="83">
        <v>41893.5</v>
      </c>
      <c r="B510" s="84">
        <v>2109.2648749999998</v>
      </c>
      <c r="C510" s="93">
        <v>88.029583333333306</v>
      </c>
      <c r="D510" s="85">
        <f t="shared" si="1"/>
        <v>9</v>
      </c>
      <c r="E510" s="86" t="s">
        <v>66</v>
      </c>
      <c r="F510" s="17"/>
    </row>
    <row r="511" spans="1:6" ht="14.25" customHeight="1" x14ac:dyDescent="0.3">
      <c r="A511" s="79">
        <v>41894</v>
      </c>
      <c r="B511" s="80">
        <v>1848.3395416666599</v>
      </c>
      <c r="C511" s="92">
        <v>51.335833333333298</v>
      </c>
      <c r="D511" s="81">
        <f t="shared" si="1"/>
        <v>9</v>
      </c>
      <c r="E511" s="82" t="s">
        <v>66</v>
      </c>
      <c r="F511" s="17"/>
    </row>
    <row r="512" spans="1:6" ht="14.25" customHeight="1" x14ac:dyDescent="0.3">
      <c r="A512" s="83">
        <v>41894.5</v>
      </c>
      <c r="B512" s="84">
        <v>2107.09733333333</v>
      </c>
      <c r="C512" s="93">
        <v>65.329583333333304</v>
      </c>
      <c r="D512" s="85">
        <f t="shared" si="1"/>
        <v>9</v>
      </c>
      <c r="E512" s="86" t="s">
        <v>66</v>
      </c>
      <c r="F512" s="17"/>
    </row>
    <row r="513" spans="1:6" ht="14.25" customHeight="1" x14ac:dyDescent="0.3">
      <c r="A513" s="79">
        <v>41895</v>
      </c>
      <c r="B513" s="80">
        <v>2006.9661249999999</v>
      </c>
      <c r="C513" s="92">
        <v>53.769999999999897</v>
      </c>
      <c r="D513" s="81">
        <f t="shared" ref="D513:D732" si="2">MONTH(A513)</f>
        <v>9</v>
      </c>
      <c r="E513" s="82" t="s">
        <v>66</v>
      </c>
      <c r="F513" s="17"/>
    </row>
    <row r="514" spans="1:6" ht="14.25" customHeight="1" x14ac:dyDescent="0.3">
      <c r="A514" s="83">
        <v>41895.5</v>
      </c>
      <c r="B514" s="84">
        <v>2248.7629999999999</v>
      </c>
      <c r="C514" s="93">
        <v>63.956999999999901</v>
      </c>
      <c r="D514" s="85">
        <f t="shared" si="2"/>
        <v>9</v>
      </c>
      <c r="E514" s="86" t="s">
        <v>66</v>
      </c>
      <c r="F514" s="17"/>
    </row>
    <row r="515" spans="1:6" ht="14.25" customHeight="1" x14ac:dyDescent="0.3">
      <c r="A515" s="79">
        <v>41896</v>
      </c>
      <c r="B515" s="80">
        <v>1784.0219999999999</v>
      </c>
      <c r="C515" s="92">
        <v>51.338749999999997</v>
      </c>
      <c r="D515" s="81">
        <f t="shared" si="2"/>
        <v>9</v>
      </c>
      <c r="E515" s="82" t="s">
        <v>66</v>
      </c>
      <c r="F515" s="17"/>
    </row>
    <row r="516" spans="1:6" ht="14.25" customHeight="1" x14ac:dyDescent="0.3">
      <c r="A516" s="83">
        <v>41896.5</v>
      </c>
      <c r="B516" s="84">
        <v>2240.7224999999999</v>
      </c>
      <c r="C516" s="93">
        <v>54.9345833333333</v>
      </c>
      <c r="D516" s="85">
        <f t="shared" si="2"/>
        <v>9</v>
      </c>
      <c r="E516" s="86" t="s">
        <v>66</v>
      </c>
      <c r="F516" s="17"/>
    </row>
    <row r="517" spans="1:6" ht="14.25" customHeight="1" x14ac:dyDescent="0.3">
      <c r="A517" s="79">
        <v>41897</v>
      </c>
      <c r="B517" s="80">
        <v>1836.4853333333299</v>
      </c>
      <c r="C517" s="92">
        <v>34.522500000000001</v>
      </c>
      <c r="D517" s="81">
        <f t="shared" si="2"/>
        <v>9</v>
      </c>
      <c r="E517" s="82" t="s">
        <v>66</v>
      </c>
      <c r="F517" s="17"/>
    </row>
    <row r="518" spans="1:6" ht="14.25" customHeight="1" x14ac:dyDescent="0.3">
      <c r="A518" s="83">
        <v>41897.5</v>
      </c>
      <c r="B518" s="84">
        <v>2042.4563333333299</v>
      </c>
      <c r="C518" s="93">
        <v>54.936250000000001</v>
      </c>
      <c r="D518" s="85">
        <f t="shared" si="2"/>
        <v>9</v>
      </c>
      <c r="E518" s="86" t="s">
        <v>66</v>
      </c>
      <c r="F518" s="17"/>
    </row>
    <row r="519" spans="1:6" ht="14.25" customHeight="1" x14ac:dyDescent="0.3">
      <c r="A519" s="79">
        <v>41898</v>
      </c>
      <c r="B519" s="80">
        <v>2023.1317916666601</v>
      </c>
      <c r="C519" s="92">
        <v>51.0729166666666</v>
      </c>
      <c r="D519" s="81">
        <f t="shared" si="2"/>
        <v>9</v>
      </c>
      <c r="E519" s="82" t="s">
        <v>66</v>
      </c>
      <c r="F519" s="17"/>
    </row>
    <row r="520" spans="1:6" ht="14.25" customHeight="1" x14ac:dyDescent="0.3">
      <c r="A520" s="83">
        <v>41898.5</v>
      </c>
      <c r="B520" s="84">
        <v>2365.6989999999901</v>
      </c>
      <c r="C520" s="93">
        <v>52.2945833333333</v>
      </c>
      <c r="D520" s="85">
        <f t="shared" si="2"/>
        <v>9</v>
      </c>
      <c r="E520" s="86" t="s">
        <v>66</v>
      </c>
      <c r="F520" s="17"/>
    </row>
    <row r="521" spans="1:6" ht="14.25" customHeight="1" x14ac:dyDescent="0.3">
      <c r="A521" s="79">
        <v>41899</v>
      </c>
      <c r="B521" s="80">
        <v>2014.6587499999901</v>
      </c>
      <c r="C521" s="92">
        <v>44.726666666666603</v>
      </c>
      <c r="D521" s="81">
        <f t="shared" si="2"/>
        <v>9</v>
      </c>
      <c r="E521" s="82" t="s">
        <v>66</v>
      </c>
      <c r="F521" s="17"/>
    </row>
    <row r="522" spans="1:6" ht="14.25" customHeight="1" x14ac:dyDescent="0.3">
      <c r="A522" s="83">
        <v>41899.5</v>
      </c>
      <c r="B522" s="84">
        <v>2307.1498749999901</v>
      </c>
      <c r="C522" s="93">
        <v>77.517499999999998</v>
      </c>
      <c r="D522" s="85">
        <f t="shared" si="2"/>
        <v>9</v>
      </c>
      <c r="E522" s="86" t="s">
        <v>66</v>
      </c>
      <c r="F522" s="17"/>
    </row>
    <row r="523" spans="1:6" ht="14.25" customHeight="1" x14ac:dyDescent="0.3">
      <c r="A523" s="79">
        <v>41900</v>
      </c>
      <c r="B523" s="80">
        <v>2004.1671249999999</v>
      </c>
      <c r="C523" s="92">
        <v>49.554583333333298</v>
      </c>
      <c r="D523" s="81">
        <f t="shared" si="2"/>
        <v>9</v>
      </c>
      <c r="E523" s="82" t="s">
        <v>66</v>
      </c>
      <c r="F523" s="17"/>
    </row>
    <row r="524" spans="1:6" ht="14.25" customHeight="1" x14ac:dyDescent="0.3">
      <c r="A524" s="83">
        <v>41900.5</v>
      </c>
      <c r="B524" s="84">
        <v>2271.43324999999</v>
      </c>
      <c r="C524" s="93">
        <v>52.442916666666598</v>
      </c>
      <c r="D524" s="85">
        <f t="shared" si="2"/>
        <v>9</v>
      </c>
      <c r="E524" s="86" t="s">
        <v>66</v>
      </c>
      <c r="F524" s="17"/>
    </row>
    <row r="525" spans="1:6" ht="14.25" customHeight="1" x14ac:dyDescent="0.3">
      <c r="A525" s="79">
        <v>41901</v>
      </c>
      <c r="B525" s="80">
        <v>1920.9021250000001</v>
      </c>
      <c r="C525" s="92">
        <v>49.8287499999999</v>
      </c>
      <c r="D525" s="81">
        <f t="shared" si="2"/>
        <v>9</v>
      </c>
      <c r="E525" s="82" t="s">
        <v>66</v>
      </c>
      <c r="F525" s="17"/>
    </row>
    <row r="526" spans="1:6" ht="14.25" customHeight="1" x14ac:dyDescent="0.3">
      <c r="A526" s="83">
        <v>41901.5</v>
      </c>
      <c r="B526" s="84">
        <v>2218.1039999999998</v>
      </c>
      <c r="C526" s="93">
        <v>67.549583333333302</v>
      </c>
      <c r="D526" s="85">
        <f t="shared" si="2"/>
        <v>9</v>
      </c>
      <c r="E526" s="86" t="s">
        <v>66</v>
      </c>
      <c r="F526" s="17"/>
    </row>
    <row r="527" spans="1:6" ht="14.25" customHeight="1" x14ac:dyDescent="0.3">
      <c r="A527" s="79">
        <v>41902</v>
      </c>
      <c r="B527" s="80">
        <v>1970.1035833333301</v>
      </c>
      <c r="C527" s="92">
        <v>48.207500000000003</v>
      </c>
      <c r="D527" s="81">
        <f t="shared" si="2"/>
        <v>9</v>
      </c>
      <c r="E527" s="82" t="s">
        <v>66</v>
      </c>
      <c r="F527" s="17"/>
    </row>
    <row r="528" spans="1:6" ht="14.25" customHeight="1" x14ac:dyDescent="0.3">
      <c r="A528" s="83">
        <v>41902.5</v>
      </c>
      <c r="B528" s="84">
        <v>2213.6470416666598</v>
      </c>
      <c r="C528" s="93">
        <v>46.808749999999897</v>
      </c>
      <c r="D528" s="85">
        <f t="shared" si="2"/>
        <v>9</v>
      </c>
      <c r="E528" s="86" t="s">
        <v>66</v>
      </c>
      <c r="F528" s="17"/>
    </row>
    <row r="529" spans="1:6" ht="14.25" customHeight="1" x14ac:dyDescent="0.3">
      <c r="A529" s="79">
        <v>41903</v>
      </c>
      <c r="B529" s="80">
        <v>1732.7019583333299</v>
      </c>
      <c r="C529" s="92">
        <v>45.873750000000001</v>
      </c>
      <c r="D529" s="81">
        <f t="shared" si="2"/>
        <v>9</v>
      </c>
      <c r="E529" s="82" t="s">
        <v>66</v>
      </c>
      <c r="F529" s="17"/>
    </row>
    <row r="530" spans="1:6" ht="14.25" customHeight="1" x14ac:dyDescent="0.3">
      <c r="A530" s="83">
        <v>41903.5</v>
      </c>
      <c r="B530" s="84">
        <v>1933.2025000000001</v>
      </c>
      <c r="C530" s="93">
        <v>47.7245833333333</v>
      </c>
      <c r="D530" s="85">
        <f t="shared" si="2"/>
        <v>9</v>
      </c>
      <c r="E530" s="86" t="s">
        <v>66</v>
      </c>
      <c r="F530" s="17"/>
    </row>
    <row r="531" spans="1:6" ht="14.25" customHeight="1" x14ac:dyDescent="0.3">
      <c r="A531" s="79">
        <v>41904</v>
      </c>
      <c r="B531" s="80">
        <v>1784.0386999999901</v>
      </c>
      <c r="C531" s="92">
        <v>28.845999999999901</v>
      </c>
      <c r="D531" s="81">
        <f t="shared" si="2"/>
        <v>9</v>
      </c>
      <c r="E531" s="82" t="s">
        <v>66</v>
      </c>
      <c r="F531" s="17"/>
    </row>
    <row r="532" spans="1:6" ht="14.25" customHeight="1" x14ac:dyDescent="0.3">
      <c r="A532" s="83">
        <v>41904.5</v>
      </c>
      <c r="B532" s="84">
        <v>2104.9902499999998</v>
      </c>
      <c r="C532" s="93">
        <v>60.244583333333303</v>
      </c>
      <c r="D532" s="85">
        <f t="shared" si="2"/>
        <v>9</v>
      </c>
      <c r="E532" s="86" t="s">
        <v>66</v>
      </c>
      <c r="F532" s="17"/>
    </row>
    <row r="533" spans="1:6" ht="14.25" customHeight="1" x14ac:dyDescent="0.3">
      <c r="A533" s="79">
        <v>41905</v>
      </c>
      <c r="B533" s="80">
        <v>1969.7938125000001</v>
      </c>
      <c r="C533" s="92">
        <v>36.316249999999997</v>
      </c>
      <c r="D533" s="81">
        <f t="shared" si="2"/>
        <v>9</v>
      </c>
      <c r="E533" s="82" t="s">
        <v>66</v>
      </c>
      <c r="F533" s="17"/>
    </row>
    <row r="534" spans="1:6" ht="14.25" customHeight="1" x14ac:dyDescent="0.3">
      <c r="A534" s="83">
        <v>41905.5</v>
      </c>
      <c r="B534" s="84">
        <v>2124.48358333333</v>
      </c>
      <c r="C534" s="93">
        <v>44.537499999999902</v>
      </c>
      <c r="D534" s="85">
        <f t="shared" si="2"/>
        <v>9</v>
      </c>
      <c r="E534" s="86" t="s">
        <v>66</v>
      </c>
      <c r="F534" s="17"/>
    </row>
    <row r="535" spans="1:6" ht="14.25" customHeight="1" x14ac:dyDescent="0.3">
      <c r="A535" s="79">
        <v>41906</v>
      </c>
      <c r="B535" s="80">
        <v>1837.43941666666</v>
      </c>
      <c r="C535" s="92">
        <v>34.553333333333299</v>
      </c>
      <c r="D535" s="81">
        <f t="shared" si="2"/>
        <v>9</v>
      </c>
      <c r="E535" s="82" t="s">
        <v>66</v>
      </c>
      <c r="F535" s="17"/>
    </row>
    <row r="536" spans="1:6" ht="14.25" customHeight="1" x14ac:dyDescent="0.3">
      <c r="A536" s="83">
        <v>41906.5</v>
      </c>
      <c r="B536" s="84">
        <v>2198.0576249999999</v>
      </c>
      <c r="C536" s="93">
        <v>53.402499999999897</v>
      </c>
      <c r="D536" s="85">
        <f t="shared" si="2"/>
        <v>9</v>
      </c>
      <c r="E536" s="86" t="s">
        <v>66</v>
      </c>
      <c r="F536" s="17"/>
    </row>
    <row r="537" spans="1:6" ht="14.25" customHeight="1" x14ac:dyDescent="0.3">
      <c r="A537" s="79">
        <v>41907</v>
      </c>
      <c r="B537" s="80">
        <v>1935.0042083333301</v>
      </c>
      <c r="C537" s="92">
        <v>50.355833333333301</v>
      </c>
      <c r="D537" s="81">
        <f t="shared" si="2"/>
        <v>9</v>
      </c>
      <c r="E537" s="82" t="s">
        <v>66</v>
      </c>
      <c r="F537" s="17"/>
    </row>
    <row r="538" spans="1:6" ht="14.25" customHeight="1" x14ac:dyDescent="0.3">
      <c r="A538" s="83">
        <v>41907.5</v>
      </c>
      <c r="B538" s="84">
        <v>2156.9343749999998</v>
      </c>
      <c r="C538" s="93">
        <v>59.463749999999997</v>
      </c>
      <c r="D538" s="85">
        <f t="shared" si="2"/>
        <v>9</v>
      </c>
      <c r="E538" s="86" t="s">
        <v>66</v>
      </c>
      <c r="F538" s="17"/>
    </row>
    <row r="539" spans="1:6" ht="14.25" customHeight="1" x14ac:dyDescent="0.3">
      <c r="A539" s="79">
        <v>41908</v>
      </c>
      <c r="B539" s="80">
        <v>1926.1875</v>
      </c>
      <c r="C539" s="92">
        <v>50.248333333333299</v>
      </c>
      <c r="D539" s="81">
        <f t="shared" si="2"/>
        <v>9</v>
      </c>
      <c r="E539" s="82" t="s">
        <v>66</v>
      </c>
      <c r="F539" s="17"/>
    </row>
    <row r="540" spans="1:6" ht="14.25" customHeight="1" x14ac:dyDescent="0.3">
      <c r="A540" s="83">
        <v>41908.5</v>
      </c>
      <c r="B540" s="84">
        <v>2214.9516250000001</v>
      </c>
      <c r="C540" s="93">
        <v>52.935416666666598</v>
      </c>
      <c r="D540" s="85">
        <f t="shared" si="2"/>
        <v>9</v>
      </c>
      <c r="E540" s="86" t="s">
        <v>66</v>
      </c>
      <c r="F540" s="17"/>
    </row>
    <row r="541" spans="1:6" ht="14.25" customHeight="1" x14ac:dyDescent="0.3">
      <c r="A541" s="79">
        <v>41909</v>
      </c>
      <c r="B541" s="80">
        <v>1951.0851250000001</v>
      </c>
      <c r="C541" s="92">
        <v>61.705833333333302</v>
      </c>
      <c r="D541" s="81">
        <f t="shared" si="2"/>
        <v>9</v>
      </c>
      <c r="E541" s="82" t="s">
        <v>66</v>
      </c>
      <c r="F541" s="17"/>
    </row>
    <row r="542" spans="1:6" ht="14.25" customHeight="1" x14ac:dyDescent="0.3">
      <c r="A542" s="83">
        <v>41909.5</v>
      </c>
      <c r="B542" s="84">
        <v>2127.3627916666601</v>
      </c>
      <c r="C542" s="93">
        <v>63.655416666666603</v>
      </c>
      <c r="D542" s="85">
        <f t="shared" si="2"/>
        <v>9</v>
      </c>
      <c r="E542" s="86" t="s">
        <v>66</v>
      </c>
      <c r="F542" s="17"/>
    </row>
    <row r="543" spans="1:6" ht="14.25" customHeight="1" x14ac:dyDescent="0.3">
      <c r="A543" s="79">
        <v>41910</v>
      </c>
      <c r="B543" s="80">
        <v>1725.21108333333</v>
      </c>
      <c r="C543" s="92">
        <v>55.837083333333297</v>
      </c>
      <c r="D543" s="81">
        <f t="shared" si="2"/>
        <v>9</v>
      </c>
      <c r="E543" s="82" t="s">
        <v>66</v>
      </c>
      <c r="F543" s="17"/>
    </row>
    <row r="544" spans="1:6" ht="14.25" customHeight="1" x14ac:dyDescent="0.3">
      <c r="A544" s="83">
        <v>41910.5</v>
      </c>
      <c r="B544" s="84">
        <v>1899.99741666666</v>
      </c>
      <c r="C544" s="93">
        <v>51.783333333333303</v>
      </c>
      <c r="D544" s="85">
        <f t="shared" si="2"/>
        <v>9</v>
      </c>
      <c r="E544" s="86" t="s">
        <v>66</v>
      </c>
      <c r="F544" s="17"/>
    </row>
    <row r="545" spans="1:6" ht="14.25" customHeight="1" x14ac:dyDescent="0.3">
      <c r="A545" s="79">
        <v>41911</v>
      </c>
      <c r="B545" s="80">
        <v>1602.6900416666599</v>
      </c>
      <c r="C545" s="92">
        <v>51.994999999999997</v>
      </c>
      <c r="D545" s="81">
        <f t="shared" si="2"/>
        <v>9</v>
      </c>
      <c r="E545" s="82" t="s">
        <v>66</v>
      </c>
      <c r="F545" s="17"/>
    </row>
    <row r="546" spans="1:6" ht="14.25" customHeight="1" x14ac:dyDescent="0.3">
      <c r="A546" s="83">
        <v>41911.5</v>
      </c>
      <c r="B546" s="84">
        <v>1989.90491666666</v>
      </c>
      <c r="C546" s="93">
        <v>60.637499999999903</v>
      </c>
      <c r="D546" s="85">
        <f t="shared" si="2"/>
        <v>9</v>
      </c>
      <c r="E546" s="86" t="s">
        <v>66</v>
      </c>
      <c r="F546" s="17"/>
    </row>
    <row r="547" spans="1:6" ht="14.25" customHeight="1" x14ac:dyDescent="0.3">
      <c r="A547" s="79">
        <v>41912</v>
      </c>
      <c r="B547" s="80">
        <v>1684.1917083333301</v>
      </c>
      <c r="C547" s="92">
        <v>44.738750000000003</v>
      </c>
      <c r="D547" s="81">
        <f t="shared" si="2"/>
        <v>9</v>
      </c>
      <c r="E547" s="82" t="s">
        <v>66</v>
      </c>
      <c r="F547" s="17"/>
    </row>
    <row r="548" spans="1:6" ht="14.25" customHeight="1" x14ac:dyDescent="0.3">
      <c r="A548" s="83">
        <v>41912.5</v>
      </c>
      <c r="B548" s="84">
        <v>1953.3324583333299</v>
      </c>
      <c r="C548" s="93">
        <v>59.0162499999999</v>
      </c>
      <c r="D548" s="85">
        <f t="shared" si="2"/>
        <v>9</v>
      </c>
      <c r="E548" s="86" t="s">
        <v>66</v>
      </c>
      <c r="F548" s="17"/>
    </row>
    <row r="549" spans="1:6" ht="14.25" customHeight="1" x14ac:dyDescent="0.3">
      <c r="A549" s="79">
        <v>41913</v>
      </c>
      <c r="B549" s="80">
        <v>2007.6444999999901</v>
      </c>
      <c r="C549" s="92">
        <v>41.709600000000002</v>
      </c>
      <c r="D549" s="81">
        <f t="shared" si="2"/>
        <v>10</v>
      </c>
      <c r="E549" s="82" t="s">
        <v>66</v>
      </c>
      <c r="F549" s="17"/>
    </row>
    <row r="550" spans="1:6" ht="14.25" customHeight="1" x14ac:dyDescent="0.3">
      <c r="A550" s="83">
        <v>41913.5</v>
      </c>
      <c r="B550" s="84">
        <v>2220.78666666666</v>
      </c>
      <c r="C550" s="93">
        <v>56.280833333333298</v>
      </c>
      <c r="D550" s="85">
        <f t="shared" si="2"/>
        <v>10</v>
      </c>
      <c r="E550" s="86" t="s">
        <v>66</v>
      </c>
      <c r="F550" s="17"/>
    </row>
    <row r="551" spans="1:6" ht="14.25" customHeight="1" x14ac:dyDescent="0.3">
      <c r="A551" s="79">
        <v>41914</v>
      </c>
      <c r="B551" s="80">
        <v>1886.12816666666</v>
      </c>
      <c r="C551" s="92">
        <v>35.242249999999999</v>
      </c>
      <c r="D551" s="81">
        <f t="shared" si="2"/>
        <v>10</v>
      </c>
      <c r="E551" s="82" t="s">
        <v>66</v>
      </c>
      <c r="F551" s="17"/>
    </row>
    <row r="552" spans="1:6" ht="14.25" customHeight="1" x14ac:dyDescent="0.3">
      <c r="A552" s="83">
        <v>41914.5</v>
      </c>
      <c r="B552" s="84">
        <v>2790.45141666666</v>
      </c>
      <c r="C552" s="93">
        <v>73.400666666666595</v>
      </c>
      <c r="D552" s="85">
        <f t="shared" si="2"/>
        <v>10</v>
      </c>
      <c r="E552" s="86" t="s">
        <v>66</v>
      </c>
      <c r="F552" s="17"/>
    </row>
    <row r="553" spans="1:6" ht="14.25" customHeight="1" x14ac:dyDescent="0.3">
      <c r="A553" s="79">
        <v>41915</v>
      </c>
      <c r="B553" s="80">
        <v>1962.5399583333301</v>
      </c>
      <c r="C553" s="92">
        <v>64.428083333333305</v>
      </c>
      <c r="D553" s="81">
        <f t="shared" si="2"/>
        <v>10</v>
      </c>
      <c r="E553" s="82" t="s">
        <v>66</v>
      </c>
      <c r="F553" s="17"/>
    </row>
    <row r="554" spans="1:6" ht="14.25" customHeight="1" x14ac:dyDescent="0.3">
      <c r="A554" s="83">
        <v>41915.5</v>
      </c>
      <c r="B554" s="84">
        <v>2332.38454166666</v>
      </c>
      <c r="C554" s="93">
        <v>75.952249999999907</v>
      </c>
      <c r="D554" s="85">
        <f t="shared" si="2"/>
        <v>10</v>
      </c>
      <c r="E554" s="86" t="s">
        <v>66</v>
      </c>
      <c r="F554" s="17"/>
    </row>
    <row r="555" spans="1:6" ht="14.25" customHeight="1" x14ac:dyDescent="0.3">
      <c r="A555" s="79">
        <v>41916</v>
      </c>
      <c r="B555" s="80">
        <v>2132.88175</v>
      </c>
      <c r="C555" s="92">
        <v>53.532083333333297</v>
      </c>
      <c r="D555" s="81">
        <f t="shared" si="2"/>
        <v>10</v>
      </c>
      <c r="E555" s="82" t="s">
        <v>66</v>
      </c>
      <c r="F555" s="17"/>
    </row>
    <row r="556" spans="1:6" ht="14.25" customHeight="1" x14ac:dyDescent="0.3">
      <c r="A556" s="83">
        <v>41916.5</v>
      </c>
      <c r="B556" s="84">
        <v>2626.2460416666599</v>
      </c>
      <c r="C556" s="93">
        <v>70.233333333333306</v>
      </c>
      <c r="D556" s="85">
        <f t="shared" si="2"/>
        <v>10</v>
      </c>
      <c r="E556" s="86" t="s">
        <v>66</v>
      </c>
      <c r="F556" s="17"/>
    </row>
    <row r="557" spans="1:6" ht="14.25" customHeight="1" x14ac:dyDescent="0.3">
      <c r="A557" s="79">
        <v>41917</v>
      </c>
      <c r="B557" s="80">
        <v>2052.8806666666601</v>
      </c>
      <c r="C557" s="92">
        <v>43.792499999999997</v>
      </c>
      <c r="D557" s="81">
        <f t="shared" si="2"/>
        <v>10</v>
      </c>
      <c r="E557" s="82" t="s">
        <v>66</v>
      </c>
      <c r="F557" s="17"/>
    </row>
    <row r="558" spans="1:6" ht="14.25" customHeight="1" x14ac:dyDescent="0.3">
      <c r="A558" s="83">
        <v>41917.5</v>
      </c>
      <c r="B558" s="84">
        <v>1989.07779166666</v>
      </c>
      <c r="C558" s="93">
        <v>43.967916666666603</v>
      </c>
      <c r="D558" s="85">
        <f t="shared" si="2"/>
        <v>10</v>
      </c>
      <c r="E558" s="86" t="s">
        <v>66</v>
      </c>
      <c r="F558" s="17"/>
    </row>
    <row r="559" spans="1:6" ht="14.25" customHeight="1" x14ac:dyDescent="0.3">
      <c r="A559" s="79">
        <v>41918</v>
      </c>
      <c r="B559" s="80">
        <v>1942.3025416666601</v>
      </c>
      <c r="C559" s="92">
        <v>51.145000000000003</v>
      </c>
      <c r="D559" s="81">
        <f t="shared" si="2"/>
        <v>10</v>
      </c>
      <c r="E559" s="82" t="s">
        <v>66</v>
      </c>
      <c r="F559" s="17"/>
    </row>
    <row r="560" spans="1:6" ht="14.25" customHeight="1" x14ac:dyDescent="0.3">
      <c r="A560" s="83">
        <v>41918.5</v>
      </c>
      <c r="B560" s="84">
        <v>2247.8567916666598</v>
      </c>
      <c r="C560" s="93">
        <v>44.225833333333298</v>
      </c>
      <c r="D560" s="85">
        <f t="shared" si="2"/>
        <v>10</v>
      </c>
      <c r="E560" s="86" t="s">
        <v>66</v>
      </c>
      <c r="F560" s="17"/>
    </row>
    <row r="561" spans="1:6" ht="14.25" customHeight="1" x14ac:dyDescent="0.3">
      <c r="A561" s="79">
        <v>41919</v>
      </c>
      <c r="B561" s="80">
        <v>2029.9478749999901</v>
      </c>
      <c r="C561" s="92">
        <v>62.532499999999999</v>
      </c>
      <c r="D561" s="81">
        <f t="shared" si="2"/>
        <v>10</v>
      </c>
      <c r="E561" s="82" t="s">
        <v>66</v>
      </c>
      <c r="F561" s="17"/>
    </row>
    <row r="562" spans="1:6" ht="14.25" customHeight="1" x14ac:dyDescent="0.3">
      <c r="A562" s="83">
        <v>41919.5</v>
      </c>
      <c r="B562" s="84">
        <v>2304.0392916666601</v>
      </c>
      <c r="C562" s="93">
        <v>83.460833333333298</v>
      </c>
      <c r="D562" s="85">
        <f t="shared" si="2"/>
        <v>10</v>
      </c>
      <c r="E562" s="86" t="s">
        <v>66</v>
      </c>
      <c r="F562" s="17"/>
    </row>
    <row r="563" spans="1:6" ht="14.25" customHeight="1" x14ac:dyDescent="0.3">
      <c r="A563" s="79">
        <v>41920</v>
      </c>
      <c r="B563" s="80">
        <v>1755.5350416666599</v>
      </c>
      <c r="C563" s="92">
        <v>58.622916666666598</v>
      </c>
      <c r="D563" s="81">
        <f t="shared" si="2"/>
        <v>10</v>
      </c>
      <c r="E563" s="82" t="s">
        <v>66</v>
      </c>
      <c r="F563" s="17"/>
    </row>
    <row r="564" spans="1:6" ht="14.25" customHeight="1" x14ac:dyDescent="0.3">
      <c r="A564" s="83">
        <v>41920.5</v>
      </c>
      <c r="B564" s="84">
        <v>2048.3871666666601</v>
      </c>
      <c r="C564" s="93">
        <v>66.830833333333302</v>
      </c>
      <c r="D564" s="85">
        <f t="shared" si="2"/>
        <v>10</v>
      </c>
      <c r="E564" s="86" t="s">
        <v>66</v>
      </c>
      <c r="F564" s="17"/>
    </row>
    <row r="565" spans="1:6" ht="14.25" customHeight="1" x14ac:dyDescent="0.3">
      <c r="A565" s="79">
        <v>41921</v>
      </c>
      <c r="B565" s="80">
        <v>1943.12725</v>
      </c>
      <c r="C565" s="92">
        <v>53.835833333333298</v>
      </c>
      <c r="D565" s="81">
        <f t="shared" si="2"/>
        <v>10</v>
      </c>
      <c r="E565" s="82" t="s">
        <v>66</v>
      </c>
      <c r="F565" s="17"/>
    </row>
    <row r="566" spans="1:6" ht="14.25" customHeight="1" x14ac:dyDescent="0.3">
      <c r="A566" s="83">
        <v>41921.5</v>
      </c>
      <c r="B566" s="84">
        <v>2243.9492500000001</v>
      </c>
      <c r="C566" s="93">
        <v>68.947500000000005</v>
      </c>
      <c r="D566" s="85">
        <f t="shared" si="2"/>
        <v>10</v>
      </c>
      <c r="E566" s="86" t="s">
        <v>66</v>
      </c>
      <c r="F566" s="17"/>
    </row>
    <row r="567" spans="1:6" ht="14.25" customHeight="1" x14ac:dyDescent="0.3">
      <c r="A567" s="79">
        <v>41922</v>
      </c>
      <c r="B567" s="80">
        <v>1881.1257083333301</v>
      </c>
      <c r="C567" s="92">
        <v>60.918333333333301</v>
      </c>
      <c r="D567" s="81">
        <f t="shared" si="2"/>
        <v>10</v>
      </c>
      <c r="E567" s="82" t="s">
        <v>66</v>
      </c>
      <c r="F567" s="17"/>
    </row>
    <row r="568" spans="1:6" ht="14.25" customHeight="1" x14ac:dyDescent="0.3">
      <c r="A568" s="83">
        <v>41922.5</v>
      </c>
      <c r="B568" s="84">
        <v>2096.1401249999999</v>
      </c>
      <c r="C568" s="93">
        <v>65.825000000000003</v>
      </c>
      <c r="D568" s="85">
        <f t="shared" si="2"/>
        <v>10</v>
      </c>
      <c r="E568" s="86" t="s">
        <v>66</v>
      </c>
      <c r="F568" s="17"/>
    </row>
    <row r="569" spans="1:6" ht="14.25" customHeight="1" x14ac:dyDescent="0.3">
      <c r="A569" s="79">
        <v>41923</v>
      </c>
      <c r="B569" s="80">
        <v>1722.9338333333301</v>
      </c>
      <c r="C569" s="92">
        <v>45.246666666666599</v>
      </c>
      <c r="D569" s="81">
        <f t="shared" si="2"/>
        <v>10</v>
      </c>
      <c r="E569" s="82" t="s">
        <v>66</v>
      </c>
      <c r="F569" s="17"/>
    </row>
    <row r="570" spans="1:6" ht="14.25" customHeight="1" x14ac:dyDescent="0.3">
      <c r="A570" s="83">
        <v>41923.5</v>
      </c>
      <c r="B570" s="84">
        <v>2293.70854166666</v>
      </c>
      <c r="C570" s="93">
        <v>93.789166666666603</v>
      </c>
      <c r="D570" s="85">
        <f t="shared" si="2"/>
        <v>10</v>
      </c>
      <c r="E570" s="86" t="s">
        <v>66</v>
      </c>
      <c r="F570" s="17"/>
    </row>
    <row r="571" spans="1:6" ht="14.25" customHeight="1" x14ac:dyDescent="0.3">
      <c r="A571" s="79">
        <v>41924</v>
      </c>
      <c r="B571" s="80">
        <v>1850.04408333333</v>
      </c>
      <c r="C571" s="92">
        <v>45.956666666666599</v>
      </c>
      <c r="D571" s="81">
        <f t="shared" si="2"/>
        <v>10</v>
      </c>
      <c r="E571" s="82" t="s">
        <v>66</v>
      </c>
      <c r="F571" s="17"/>
    </row>
    <row r="572" spans="1:6" ht="14.25" customHeight="1" x14ac:dyDescent="0.3">
      <c r="A572" s="83">
        <v>41924.5</v>
      </c>
      <c r="B572" s="84">
        <v>2374.0641666666602</v>
      </c>
      <c r="C572" s="93">
        <v>71.999166666666596</v>
      </c>
      <c r="D572" s="85">
        <f t="shared" si="2"/>
        <v>10</v>
      </c>
      <c r="E572" s="86" t="s">
        <v>66</v>
      </c>
      <c r="F572" s="17"/>
    </row>
    <row r="573" spans="1:6" ht="14.25" customHeight="1" x14ac:dyDescent="0.3">
      <c r="A573" s="79">
        <v>41925</v>
      </c>
      <c r="B573" s="80">
        <v>1611.22</v>
      </c>
      <c r="C573" s="92">
        <v>37.198749999999997</v>
      </c>
      <c r="D573" s="81">
        <f t="shared" si="2"/>
        <v>10</v>
      </c>
      <c r="E573" s="82" t="s">
        <v>66</v>
      </c>
      <c r="F573" s="17"/>
    </row>
    <row r="574" spans="1:6" ht="14.25" customHeight="1" x14ac:dyDescent="0.3">
      <c r="A574" s="83">
        <v>41925.5</v>
      </c>
      <c r="B574" s="84">
        <v>1846.55791666666</v>
      </c>
      <c r="C574" s="93">
        <v>52.446666666666601</v>
      </c>
      <c r="D574" s="85">
        <f t="shared" si="2"/>
        <v>10</v>
      </c>
      <c r="E574" s="86" t="s">
        <v>66</v>
      </c>
      <c r="F574" s="17"/>
    </row>
    <row r="575" spans="1:6" ht="14.25" customHeight="1" x14ac:dyDescent="0.3">
      <c r="A575" s="79">
        <v>41926</v>
      </c>
      <c r="B575" s="80">
        <v>1799.310375</v>
      </c>
      <c r="C575" s="92">
        <v>42.499166666666603</v>
      </c>
      <c r="D575" s="81">
        <f t="shared" si="2"/>
        <v>10</v>
      </c>
      <c r="E575" s="82" t="s">
        <v>66</v>
      </c>
      <c r="F575" s="17"/>
    </row>
    <row r="576" spans="1:6" ht="14.25" customHeight="1" x14ac:dyDescent="0.3">
      <c r="A576" s="83">
        <v>41926.5</v>
      </c>
      <c r="B576" s="84">
        <v>2070.2994583333302</v>
      </c>
      <c r="C576" s="93">
        <v>63.807499999999997</v>
      </c>
      <c r="D576" s="85">
        <f t="shared" si="2"/>
        <v>10</v>
      </c>
      <c r="E576" s="86" t="s">
        <v>66</v>
      </c>
      <c r="F576" s="17"/>
    </row>
    <row r="577" spans="1:6" ht="14.25" customHeight="1" x14ac:dyDescent="0.3">
      <c r="A577" s="79">
        <v>41927</v>
      </c>
      <c r="B577" s="80">
        <v>1832.39116666666</v>
      </c>
      <c r="C577" s="92">
        <v>54.576666666666597</v>
      </c>
      <c r="D577" s="81">
        <f t="shared" si="2"/>
        <v>10</v>
      </c>
      <c r="E577" s="82" t="s">
        <v>66</v>
      </c>
      <c r="F577" s="17"/>
    </row>
    <row r="578" spans="1:6" ht="14.25" customHeight="1" x14ac:dyDescent="0.3">
      <c r="A578" s="83">
        <v>41927.5</v>
      </c>
      <c r="B578" s="84">
        <v>2099.4979583333302</v>
      </c>
      <c r="C578" s="93">
        <v>55.982500000000002</v>
      </c>
      <c r="D578" s="85">
        <f t="shared" si="2"/>
        <v>10</v>
      </c>
      <c r="E578" s="86" t="s">
        <v>66</v>
      </c>
      <c r="F578" s="17"/>
    </row>
    <row r="579" spans="1:6" ht="14.25" customHeight="1" x14ac:dyDescent="0.3">
      <c r="A579" s="79">
        <v>41928</v>
      </c>
      <c r="B579" s="80">
        <v>1845.81924999999</v>
      </c>
      <c r="C579" s="92">
        <v>44.299166666666601</v>
      </c>
      <c r="D579" s="81">
        <f t="shared" si="2"/>
        <v>10</v>
      </c>
      <c r="E579" s="82" t="s">
        <v>66</v>
      </c>
      <c r="F579" s="17"/>
    </row>
    <row r="580" spans="1:6" ht="14.25" customHeight="1" x14ac:dyDescent="0.3">
      <c r="A580" s="83">
        <v>41928.5</v>
      </c>
      <c r="B580" s="84">
        <v>2042.6991666666599</v>
      </c>
      <c r="C580" s="93">
        <v>59.989166666666598</v>
      </c>
      <c r="D580" s="85">
        <f t="shared" si="2"/>
        <v>10</v>
      </c>
      <c r="E580" s="86" t="s">
        <v>66</v>
      </c>
      <c r="F580" s="17"/>
    </row>
    <row r="581" spans="1:6" ht="14.25" customHeight="1" x14ac:dyDescent="0.3">
      <c r="A581" s="79">
        <v>41929</v>
      </c>
      <c r="B581" s="80">
        <v>1838.79779166666</v>
      </c>
      <c r="C581" s="92">
        <v>51.032916666666601</v>
      </c>
      <c r="D581" s="81">
        <f t="shared" si="2"/>
        <v>10</v>
      </c>
      <c r="E581" s="82" t="s">
        <v>66</v>
      </c>
      <c r="F581" s="17"/>
    </row>
    <row r="582" spans="1:6" ht="14.25" customHeight="1" x14ac:dyDescent="0.3">
      <c r="A582" s="83">
        <v>41929.5</v>
      </c>
      <c r="B582" s="84">
        <v>2088.8355833333299</v>
      </c>
      <c r="C582" s="93">
        <v>64.219166666666595</v>
      </c>
      <c r="D582" s="85">
        <f t="shared" si="2"/>
        <v>10</v>
      </c>
      <c r="E582" s="86" t="s">
        <v>66</v>
      </c>
      <c r="F582" s="17"/>
    </row>
    <row r="583" spans="1:6" ht="14.25" customHeight="1" x14ac:dyDescent="0.3">
      <c r="A583" s="79">
        <v>41930</v>
      </c>
      <c r="B583" s="80">
        <v>1883.367125</v>
      </c>
      <c r="C583" s="92">
        <v>71.835833333333298</v>
      </c>
      <c r="D583" s="81">
        <f t="shared" si="2"/>
        <v>10</v>
      </c>
      <c r="E583" s="82" t="s">
        <v>66</v>
      </c>
      <c r="F583" s="17"/>
    </row>
    <row r="584" spans="1:6" ht="14.25" customHeight="1" x14ac:dyDescent="0.3">
      <c r="A584" s="83">
        <v>41930.5</v>
      </c>
      <c r="B584" s="84">
        <v>2092.3713333333299</v>
      </c>
      <c r="C584" s="93">
        <v>76.037499999999994</v>
      </c>
      <c r="D584" s="85">
        <f t="shared" si="2"/>
        <v>10</v>
      </c>
      <c r="E584" s="86" t="s">
        <v>66</v>
      </c>
      <c r="F584" s="17"/>
    </row>
    <row r="585" spans="1:6" ht="14.25" customHeight="1" x14ac:dyDescent="0.3">
      <c r="A585" s="79">
        <v>41931</v>
      </c>
      <c r="B585" s="80">
        <v>1741.1714999999999</v>
      </c>
      <c r="C585" s="92">
        <v>53.73</v>
      </c>
      <c r="D585" s="81">
        <f t="shared" si="2"/>
        <v>10</v>
      </c>
      <c r="E585" s="82" t="s">
        <v>66</v>
      </c>
      <c r="F585" s="17"/>
    </row>
    <row r="586" spans="1:6" ht="14.25" customHeight="1" x14ac:dyDescent="0.3">
      <c r="A586" s="83">
        <v>41931.5</v>
      </c>
      <c r="B586" s="84">
        <v>2051.60645833333</v>
      </c>
      <c r="C586" s="93">
        <v>76.707916666666605</v>
      </c>
      <c r="D586" s="85">
        <f t="shared" si="2"/>
        <v>10</v>
      </c>
      <c r="E586" s="86" t="s">
        <v>66</v>
      </c>
      <c r="F586" s="17"/>
    </row>
    <row r="587" spans="1:6" ht="14.25" customHeight="1" x14ac:dyDescent="0.3">
      <c r="A587" s="79">
        <v>41932</v>
      </c>
      <c r="B587" s="80">
        <v>1642.1816249999999</v>
      </c>
      <c r="C587" s="92">
        <v>49.93</v>
      </c>
      <c r="D587" s="81">
        <f t="shared" si="2"/>
        <v>10</v>
      </c>
      <c r="E587" s="82" t="s">
        <v>66</v>
      </c>
      <c r="F587" s="17"/>
    </row>
    <row r="588" spans="1:6" ht="14.25" customHeight="1" x14ac:dyDescent="0.3">
      <c r="A588" s="83">
        <v>41932.5</v>
      </c>
      <c r="B588" s="84">
        <v>1924.9824166666599</v>
      </c>
      <c r="C588" s="93">
        <v>56.155833333333298</v>
      </c>
      <c r="D588" s="85">
        <f t="shared" si="2"/>
        <v>10</v>
      </c>
      <c r="E588" s="86" t="s">
        <v>66</v>
      </c>
      <c r="F588" s="17"/>
    </row>
    <row r="589" spans="1:6" ht="14.25" customHeight="1" x14ac:dyDescent="0.3">
      <c r="A589" s="79">
        <v>41933</v>
      </c>
      <c r="B589" s="80">
        <v>1831.9275833333299</v>
      </c>
      <c r="C589" s="92">
        <v>49.869166666666601</v>
      </c>
      <c r="D589" s="81">
        <f t="shared" si="2"/>
        <v>10</v>
      </c>
      <c r="E589" s="82" t="s">
        <v>66</v>
      </c>
      <c r="F589" s="17"/>
    </row>
    <row r="590" spans="1:6" ht="14.25" customHeight="1" x14ac:dyDescent="0.3">
      <c r="A590" s="83">
        <v>41933.5</v>
      </c>
      <c r="B590" s="84">
        <v>2062.1536249999999</v>
      </c>
      <c r="C590" s="93">
        <v>57.069166666666597</v>
      </c>
      <c r="D590" s="85">
        <f t="shared" si="2"/>
        <v>10</v>
      </c>
      <c r="E590" s="86" t="s">
        <v>66</v>
      </c>
      <c r="F590" s="17"/>
    </row>
    <row r="591" spans="1:6" ht="14.25" customHeight="1" x14ac:dyDescent="0.3">
      <c r="A591" s="79">
        <v>41934</v>
      </c>
      <c r="B591" s="80">
        <v>1844.1833750000001</v>
      </c>
      <c r="C591" s="92">
        <v>42.998750000000001</v>
      </c>
      <c r="D591" s="81">
        <f t="shared" si="2"/>
        <v>10</v>
      </c>
      <c r="E591" s="82" t="s">
        <v>66</v>
      </c>
      <c r="F591" s="17"/>
    </row>
    <row r="592" spans="1:6" ht="14.25" customHeight="1" x14ac:dyDescent="0.3">
      <c r="A592" s="83">
        <v>41934.5</v>
      </c>
      <c r="B592" s="84">
        <v>2069.80945833333</v>
      </c>
      <c r="C592" s="93">
        <v>50.1279166666666</v>
      </c>
      <c r="D592" s="85">
        <f t="shared" si="2"/>
        <v>10</v>
      </c>
      <c r="E592" s="86" t="s">
        <v>66</v>
      </c>
      <c r="F592" s="17"/>
    </row>
    <row r="593" spans="1:6" ht="14.25" customHeight="1" x14ac:dyDescent="0.3">
      <c r="A593" s="79">
        <v>41935</v>
      </c>
      <c r="B593" s="80">
        <v>1826.20020833333</v>
      </c>
      <c r="C593" s="92">
        <v>37.558749999999897</v>
      </c>
      <c r="D593" s="81">
        <f t="shared" si="2"/>
        <v>10</v>
      </c>
      <c r="E593" s="82" t="s">
        <v>66</v>
      </c>
      <c r="F593" s="17"/>
    </row>
    <row r="594" spans="1:6" ht="14.25" customHeight="1" x14ac:dyDescent="0.3">
      <c r="A594" s="83">
        <v>41935.5</v>
      </c>
      <c r="B594" s="84">
        <v>2041.8861666666601</v>
      </c>
      <c r="C594" s="93">
        <v>42.296249999999901</v>
      </c>
      <c r="D594" s="85">
        <f t="shared" si="2"/>
        <v>10</v>
      </c>
      <c r="E594" s="86" t="s">
        <v>66</v>
      </c>
      <c r="F594" s="17"/>
    </row>
    <row r="595" spans="1:6" ht="14.25" customHeight="1" x14ac:dyDescent="0.3">
      <c r="A595" s="79">
        <v>41936</v>
      </c>
      <c r="B595" s="80">
        <v>1819.0770833333299</v>
      </c>
      <c r="C595" s="92">
        <v>47.533333333333303</v>
      </c>
      <c r="D595" s="81">
        <f t="shared" si="2"/>
        <v>10</v>
      </c>
      <c r="E595" s="82" t="s">
        <v>66</v>
      </c>
      <c r="F595" s="17"/>
    </row>
    <row r="596" spans="1:6" ht="14.25" customHeight="1" x14ac:dyDescent="0.3">
      <c r="A596" s="83">
        <v>41936.5</v>
      </c>
      <c r="B596" s="84">
        <v>2089.3340416666601</v>
      </c>
      <c r="C596" s="93">
        <v>58.02375</v>
      </c>
      <c r="D596" s="85">
        <f t="shared" si="2"/>
        <v>10</v>
      </c>
      <c r="E596" s="86" t="s">
        <v>66</v>
      </c>
      <c r="F596" s="17"/>
    </row>
    <row r="597" spans="1:6" ht="14.25" customHeight="1" x14ac:dyDescent="0.3">
      <c r="A597" s="79">
        <v>41937</v>
      </c>
      <c r="B597" s="80">
        <v>1807.22899999999</v>
      </c>
      <c r="C597" s="92">
        <v>57.103749999999998</v>
      </c>
      <c r="D597" s="81">
        <f t="shared" si="2"/>
        <v>10</v>
      </c>
      <c r="E597" s="82" t="s">
        <v>66</v>
      </c>
      <c r="F597" s="17"/>
    </row>
    <row r="598" spans="1:6" ht="14.25" customHeight="1" x14ac:dyDescent="0.3">
      <c r="A598" s="83">
        <v>41937.5</v>
      </c>
      <c r="B598" s="84">
        <v>2062.937625</v>
      </c>
      <c r="C598" s="93">
        <v>68.652083333333294</v>
      </c>
      <c r="D598" s="85">
        <f t="shared" si="2"/>
        <v>10</v>
      </c>
      <c r="E598" s="86" t="s">
        <v>66</v>
      </c>
      <c r="F598" s="17"/>
    </row>
    <row r="599" spans="1:6" ht="14.25" customHeight="1" x14ac:dyDescent="0.3">
      <c r="A599" s="79">
        <v>41938</v>
      </c>
      <c r="B599" s="80">
        <v>1688.17129166666</v>
      </c>
      <c r="C599" s="92">
        <v>60.049166666666601</v>
      </c>
      <c r="D599" s="81">
        <f t="shared" si="2"/>
        <v>10</v>
      </c>
      <c r="E599" s="82" t="s">
        <v>66</v>
      </c>
      <c r="F599" s="17"/>
    </row>
    <row r="600" spans="1:6" ht="14.25" customHeight="1" x14ac:dyDescent="0.3">
      <c r="A600" s="83">
        <v>41938.5</v>
      </c>
      <c r="B600" s="84">
        <v>1882.3611249999999</v>
      </c>
      <c r="C600" s="93">
        <v>60.7708333333333</v>
      </c>
      <c r="D600" s="85">
        <f t="shared" si="2"/>
        <v>10</v>
      </c>
      <c r="E600" s="86" t="s">
        <v>66</v>
      </c>
      <c r="F600" s="17"/>
    </row>
    <row r="601" spans="1:6" ht="14.25" customHeight="1" x14ac:dyDescent="0.3">
      <c r="A601" s="79">
        <v>41939</v>
      </c>
      <c r="B601" s="80">
        <v>1591.99795833333</v>
      </c>
      <c r="C601" s="92">
        <v>52.8570833333333</v>
      </c>
      <c r="D601" s="81">
        <f t="shared" si="2"/>
        <v>10</v>
      </c>
      <c r="E601" s="82" t="s">
        <v>66</v>
      </c>
      <c r="F601" s="17"/>
    </row>
    <row r="602" spans="1:6" ht="14.25" customHeight="1" x14ac:dyDescent="0.3">
      <c r="A602" s="83">
        <v>41939.5</v>
      </c>
      <c r="B602" s="84">
        <v>1926.1012499999999</v>
      </c>
      <c r="C602" s="93">
        <v>55.778750000000002</v>
      </c>
      <c r="D602" s="85">
        <f t="shared" si="2"/>
        <v>10</v>
      </c>
      <c r="E602" s="86" t="s">
        <v>66</v>
      </c>
      <c r="F602" s="17"/>
    </row>
    <row r="603" spans="1:6" ht="14.25" customHeight="1" x14ac:dyDescent="0.3">
      <c r="A603" s="79">
        <v>41940</v>
      </c>
      <c r="B603" s="80">
        <v>1874.9264166666601</v>
      </c>
      <c r="C603" s="92">
        <v>45.507916666666603</v>
      </c>
      <c r="D603" s="81">
        <f t="shared" si="2"/>
        <v>10</v>
      </c>
      <c r="E603" s="82" t="s">
        <v>66</v>
      </c>
      <c r="F603" s="17"/>
    </row>
    <row r="604" spans="1:6" ht="14.25" customHeight="1" x14ac:dyDescent="0.3">
      <c r="A604" s="83">
        <v>41940.5</v>
      </c>
      <c r="B604" s="84">
        <v>2207.3483333333302</v>
      </c>
      <c r="C604" s="93">
        <v>57.362083333333302</v>
      </c>
      <c r="D604" s="85">
        <f t="shared" si="2"/>
        <v>10</v>
      </c>
      <c r="E604" s="86" t="s">
        <v>66</v>
      </c>
      <c r="F604" s="17"/>
    </row>
    <row r="605" spans="1:6" ht="14.25" customHeight="1" x14ac:dyDescent="0.3">
      <c r="A605" s="79">
        <v>41941</v>
      </c>
      <c r="B605" s="80">
        <v>1911.4361249999999</v>
      </c>
      <c r="C605" s="92">
        <v>65.629166666666606</v>
      </c>
      <c r="D605" s="81">
        <f t="shared" si="2"/>
        <v>10</v>
      </c>
      <c r="E605" s="82" t="s">
        <v>66</v>
      </c>
      <c r="F605" s="17"/>
    </row>
    <row r="606" spans="1:6" ht="14.25" customHeight="1" x14ac:dyDescent="0.3">
      <c r="A606" s="83">
        <v>41941.5</v>
      </c>
      <c r="B606" s="84">
        <v>2309.9924166666601</v>
      </c>
      <c r="C606" s="93">
        <v>67.625833333333304</v>
      </c>
      <c r="D606" s="85">
        <f t="shared" si="2"/>
        <v>10</v>
      </c>
      <c r="E606" s="86" t="s">
        <v>66</v>
      </c>
      <c r="F606" s="17"/>
    </row>
    <row r="607" spans="1:6" ht="14.25" customHeight="1" x14ac:dyDescent="0.3">
      <c r="A607" s="79">
        <v>41942</v>
      </c>
      <c r="B607" s="80">
        <v>1934.6754166666601</v>
      </c>
      <c r="C607" s="92">
        <v>51.223750000000003</v>
      </c>
      <c r="D607" s="81">
        <f t="shared" si="2"/>
        <v>10</v>
      </c>
      <c r="E607" s="82" t="s">
        <v>66</v>
      </c>
      <c r="F607" s="17"/>
    </row>
    <row r="608" spans="1:6" ht="14.25" customHeight="1" x14ac:dyDescent="0.3">
      <c r="A608" s="83">
        <v>41942.5</v>
      </c>
      <c r="B608" s="84">
        <v>2446.9752916666598</v>
      </c>
      <c r="C608" s="93">
        <v>69.586666666666602</v>
      </c>
      <c r="D608" s="85">
        <f t="shared" si="2"/>
        <v>10</v>
      </c>
      <c r="E608" s="86" t="s">
        <v>66</v>
      </c>
      <c r="F608" s="17"/>
    </row>
    <row r="609" spans="1:6" ht="14.25" customHeight="1" x14ac:dyDescent="0.3">
      <c r="A609" s="79">
        <v>41943</v>
      </c>
      <c r="B609" s="80">
        <v>1950.0437916666599</v>
      </c>
      <c r="C609" s="92">
        <v>61.611666666666601</v>
      </c>
      <c r="D609" s="81">
        <f t="shared" si="2"/>
        <v>10</v>
      </c>
      <c r="E609" s="82" t="s">
        <v>66</v>
      </c>
      <c r="F609" s="17"/>
    </row>
    <row r="610" spans="1:6" ht="14.25" customHeight="1" x14ac:dyDescent="0.3">
      <c r="A610" s="83">
        <v>41943.5</v>
      </c>
      <c r="B610" s="84">
        <v>2245.5435833333299</v>
      </c>
      <c r="C610" s="93">
        <v>54.928333333333299</v>
      </c>
      <c r="D610" s="85">
        <f t="shared" si="2"/>
        <v>10</v>
      </c>
      <c r="E610" s="86" t="s">
        <v>66</v>
      </c>
      <c r="F610" s="17"/>
    </row>
    <row r="611" spans="1:6" ht="14.25" customHeight="1" x14ac:dyDescent="0.3">
      <c r="A611" s="79">
        <v>41944</v>
      </c>
      <c r="B611" s="80">
        <v>2055.8892500000002</v>
      </c>
      <c r="C611" s="92">
        <v>54.774374999999999</v>
      </c>
      <c r="D611" s="81">
        <f t="shared" si="2"/>
        <v>11</v>
      </c>
      <c r="E611" s="82" t="s">
        <v>66</v>
      </c>
      <c r="F611" s="17"/>
    </row>
    <row r="612" spans="1:6" ht="14.25" customHeight="1" x14ac:dyDescent="0.3">
      <c r="A612" s="83">
        <v>41944.5</v>
      </c>
      <c r="B612" s="84">
        <v>2244.6372500000002</v>
      </c>
      <c r="C612" s="93">
        <v>57.5251666666666</v>
      </c>
      <c r="D612" s="85">
        <f t="shared" si="2"/>
        <v>11</v>
      </c>
      <c r="E612" s="86" t="s">
        <v>66</v>
      </c>
      <c r="F612" s="17"/>
    </row>
    <row r="613" spans="1:6" ht="14.25" customHeight="1" x14ac:dyDescent="0.3">
      <c r="A613" s="79">
        <v>41945</v>
      </c>
      <c r="B613" s="80">
        <v>2363.6295416666599</v>
      </c>
      <c r="C613" s="92">
        <v>55.525916666666603</v>
      </c>
      <c r="D613" s="81">
        <f t="shared" si="2"/>
        <v>11</v>
      </c>
      <c r="E613" s="82" t="s">
        <v>66</v>
      </c>
      <c r="F613" s="17"/>
    </row>
    <row r="614" spans="1:6" ht="14.25" customHeight="1" x14ac:dyDescent="0.3">
      <c r="A614" s="83">
        <v>41945.5</v>
      </c>
      <c r="B614" s="84">
        <v>3211.5232499999902</v>
      </c>
      <c r="C614" s="93">
        <v>93.176249999999996</v>
      </c>
      <c r="D614" s="85">
        <f t="shared" si="2"/>
        <v>11</v>
      </c>
      <c r="E614" s="86" t="s">
        <v>66</v>
      </c>
      <c r="F614" s="17"/>
    </row>
    <row r="615" spans="1:6" ht="14.25" customHeight="1" x14ac:dyDescent="0.3">
      <c r="A615" s="79">
        <v>41946</v>
      </c>
      <c r="B615" s="80">
        <v>2147.2688333333299</v>
      </c>
      <c r="C615" s="92">
        <v>73.739249999999998</v>
      </c>
      <c r="D615" s="81">
        <f t="shared" si="2"/>
        <v>11</v>
      </c>
      <c r="E615" s="82" t="s">
        <v>66</v>
      </c>
      <c r="F615" s="17"/>
    </row>
    <row r="616" spans="1:6" ht="14.25" customHeight="1" x14ac:dyDescent="0.3">
      <c r="A616" s="83">
        <v>41946.5</v>
      </c>
      <c r="B616" s="84">
        <v>2340.14141666666</v>
      </c>
      <c r="C616" s="93">
        <v>67.371416666666605</v>
      </c>
      <c r="D616" s="85">
        <f t="shared" si="2"/>
        <v>11</v>
      </c>
      <c r="E616" s="86" t="s">
        <v>66</v>
      </c>
      <c r="F616" s="17"/>
    </row>
    <row r="617" spans="1:6" ht="14.25" customHeight="1" x14ac:dyDescent="0.3">
      <c r="A617" s="79">
        <v>41947</v>
      </c>
      <c r="B617" s="80">
        <v>2180.6801249999999</v>
      </c>
      <c r="C617" s="92">
        <v>54.024583333333297</v>
      </c>
      <c r="D617" s="81">
        <f t="shared" si="2"/>
        <v>11</v>
      </c>
      <c r="E617" s="82" t="s">
        <v>66</v>
      </c>
      <c r="F617" s="17"/>
    </row>
    <row r="618" spans="1:6" ht="14.25" customHeight="1" x14ac:dyDescent="0.3">
      <c r="A618" s="83">
        <v>41947.5</v>
      </c>
      <c r="B618" s="84">
        <v>2606.2606666666602</v>
      </c>
      <c r="C618" s="93">
        <v>56.475000000000001</v>
      </c>
      <c r="D618" s="85">
        <f t="shared" si="2"/>
        <v>11</v>
      </c>
      <c r="E618" s="86" t="s">
        <v>66</v>
      </c>
      <c r="F618" s="17"/>
    </row>
    <row r="619" spans="1:6" ht="14.25" customHeight="1" x14ac:dyDescent="0.3">
      <c r="A619" s="79">
        <v>41948</v>
      </c>
      <c r="B619" s="80">
        <v>1593.28204166666</v>
      </c>
      <c r="C619" s="92">
        <v>50.376666666666601</v>
      </c>
      <c r="D619" s="81">
        <f t="shared" si="2"/>
        <v>11</v>
      </c>
      <c r="E619" s="82" t="s">
        <v>66</v>
      </c>
      <c r="F619" s="17"/>
    </row>
    <row r="620" spans="1:6" ht="14.25" customHeight="1" x14ac:dyDescent="0.3">
      <c r="A620" s="83">
        <v>41948.5</v>
      </c>
      <c r="B620" s="84">
        <v>1816.4230833333299</v>
      </c>
      <c r="C620" s="93">
        <v>41.915833333333303</v>
      </c>
      <c r="D620" s="85">
        <f t="shared" si="2"/>
        <v>11</v>
      </c>
      <c r="E620" s="86" t="s">
        <v>66</v>
      </c>
      <c r="F620" s="17"/>
    </row>
    <row r="621" spans="1:6" ht="14.25" customHeight="1" x14ac:dyDescent="0.3">
      <c r="A621" s="79">
        <v>41949</v>
      </c>
      <c r="B621" s="80">
        <v>2012.89008333333</v>
      </c>
      <c r="C621" s="92">
        <v>42.007083333333298</v>
      </c>
      <c r="D621" s="81">
        <f t="shared" si="2"/>
        <v>11</v>
      </c>
      <c r="E621" s="82" t="s">
        <v>66</v>
      </c>
      <c r="F621" s="17"/>
    </row>
    <row r="622" spans="1:6" ht="14.25" customHeight="1" x14ac:dyDescent="0.3">
      <c r="A622" s="83">
        <v>41949.5</v>
      </c>
      <c r="B622" s="84">
        <v>2323.33687499999</v>
      </c>
      <c r="C622" s="93">
        <v>48.264583333333299</v>
      </c>
      <c r="D622" s="85">
        <f t="shared" si="2"/>
        <v>11</v>
      </c>
      <c r="E622" s="86" t="s">
        <v>66</v>
      </c>
      <c r="F622" s="17"/>
    </row>
    <row r="623" spans="1:6" ht="14.25" customHeight="1" x14ac:dyDescent="0.3">
      <c r="A623" s="79">
        <v>41950</v>
      </c>
      <c r="B623" s="80">
        <v>2038.519125</v>
      </c>
      <c r="C623" s="92">
        <v>57.581666666666599</v>
      </c>
      <c r="D623" s="81">
        <f t="shared" si="2"/>
        <v>11</v>
      </c>
      <c r="E623" s="82" t="s">
        <v>66</v>
      </c>
      <c r="F623" s="17"/>
    </row>
    <row r="624" spans="1:6" ht="14.25" customHeight="1" x14ac:dyDescent="0.3">
      <c r="A624" s="83">
        <v>41950.5</v>
      </c>
      <c r="B624" s="84">
        <v>2540.8084583333298</v>
      </c>
      <c r="C624" s="93">
        <v>81.2558333333333</v>
      </c>
      <c r="D624" s="85">
        <f t="shared" si="2"/>
        <v>11</v>
      </c>
      <c r="E624" s="86" t="s">
        <v>66</v>
      </c>
      <c r="F624" s="17"/>
    </row>
    <row r="625" spans="1:6" ht="14.25" customHeight="1" x14ac:dyDescent="0.3">
      <c r="A625" s="79">
        <v>41951</v>
      </c>
      <c r="B625" s="80">
        <v>1708.6217083333299</v>
      </c>
      <c r="C625" s="92">
        <v>50.509583333333303</v>
      </c>
      <c r="D625" s="81">
        <f t="shared" si="2"/>
        <v>11</v>
      </c>
      <c r="E625" s="82" t="s">
        <v>66</v>
      </c>
      <c r="F625" s="17"/>
    </row>
    <row r="626" spans="1:6" ht="14.25" customHeight="1" x14ac:dyDescent="0.3">
      <c r="A626" s="83">
        <v>41951.5</v>
      </c>
      <c r="B626" s="84">
        <v>2016.7689583333299</v>
      </c>
      <c r="C626" s="93">
        <v>61.915833333333303</v>
      </c>
      <c r="D626" s="85">
        <f t="shared" si="2"/>
        <v>11</v>
      </c>
      <c r="E626" s="86" t="s">
        <v>66</v>
      </c>
      <c r="F626" s="17"/>
    </row>
    <row r="627" spans="1:6" ht="14.25" customHeight="1" x14ac:dyDescent="0.3">
      <c r="A627" s="79">
        <v>41952</v>
      </c>
      <c r="B627" s="80">
        <v>1949.9066250000001</v>
      </c>
      <c r="C627" s="92">
        <v>44.452083333333299</v>
      </c>
      <c r="D627" s="81">
        <f t="shared" si="2"/>
        <v>11</v>
      </c>
      <c r="E627" s="82" t="s">
        <v>66</v>
      </c>
      <c r="F627" s="17"/>
    </row>
    <row r="628" spans="1:6" ht="14.25" customHeight="1" x14ac:dyDescent="0.3">
      <c r="A628" s="83">
        <v>41952.5</v>
      </c>
      <c r="B628" s="84">
        <v>2290.6012500000002</v>
      </c>
      <c r="C628" s="93">
        <v>66.273333333333298</v>
      </c>
      <c r="D628" s="85">
        <f t="shared" si="2"/>
        <v>11</v>
      </c>
      <c r="E628" s="86" t="s">
        <v>66</v>
      </c>
      <c r="F628" s="17"/>
    </row>
    <row r="629" spans="1:6" ht="14.25" customHeight="1" x14ac:dyDescent="0.3">
      <c r="A629" s="79">
        <v>41953</v>
      </c>
      <c r="B629" s="80">
        <v>1880.72729166666</v>
      </c>
      <c r="C629" s="92">
        <v>56.90625</v>
      </c>
      <c r="D629" s="81">
        <f t="shared" si="2"/>
        <v>11</v>
      </c>
      <c r="E629" s="82" t="s">
        <v>66</v>
      </c>
      <c r="F629" s="17"/>
    </row>
    <row r="630" spans="1:6" ht="14.25" customHeight="1" x14ac:dyDescent="0.3">
      <c r="A630" s="83">
        <v>41953.5</v>
      </c>
      <c r="B630" s="84">
        <v>2154.9060416666598</v>
      </c>
      <c r="C630" s="93">
        <v>65.317499999999995</v>
      </c>
      <c r="D630" s="85">
        <f t="shared" si="2"/>
        <v>11</v>
      </c>
      <c r="E630" s="86" t="s">
        <v>66</v>
      </c>
      <c r="F630" s="17"/>
    </row>
    <row r="631" spans="1:6" ht="14.25" customHeight="1" x14ac:dyDescent="0.3">
      <c r="A631" s="79">
        <v>41954</v>
      </c>
      <c r="B631" s="80">
        <v>1956.88375</v>
      </c>
      <c r="C631" s="92">
        <v>63.1516666666666</v>
      </c>
      <c r="D631" s="81">
        <f t="shared" si="2"/>
        <v>11</v>
      </c>
      <c r="E631" s="82" t="s">
        <v>66</v>
      </c>
      <c r="F631" s="17"/>
    </row>
    <row r="632" spans="1:6" ht="14.25" customHeight="1" x14ac:dyDescent="0.3">
      <c r="A632" s="83">
        <v>41954.5</v>
      </c>
      <c r="B632" s="84">
        <v>2342.821625</v>
      </c>
      <c r="C632" s="93">
        <v>78.025416666666601</v>
      </c>
      <c r="D632" s="85">
        <f t="shared" si="2"/>
        <v>11</v>
      </c>
      <c r="E632" s="86" t="s">
        <v>66</v>
      </c>
      <c r="F632" s="17"/>
    </row>
    <row r="633" spans="1:6" ht="14.25" customHeight="1" x14ac:dyDescent="0.3">
      <c r="A633" s="79">
        <v>41955</v>
      </c>
      <c r="B633" s="80">
        <v>2046.5167083333299</v>
      </c>
      <c r="C633" s="92">
        <v>50.135833333333302</v>
      </c>
      <c r="D633" s="81">
        <f t="shared" si="2"/>
        <v>11</v>
      </c>
      <c r="E633" s="82" t="s">
        <v>66</v>
      </c>
      <c r="F633" s="17"/>
    </row>
    <row r="634" spans="1:6" ht="14.25" customHeight="1" x14ac:dyDescent="0.3">
      <c r="A634" s="83">
        <v>41955.5</v>
      </c>
      <c r="B634" s="84">
        <v>2574.9333750000001</v>
      </c>
      <c r="C634" s="93">
        <v>74.454583333333304</v>
      </c>
      <c r="D634" s="85">
        <f t="shared" si="2"/>
        <v>11</v>
      </c>
      <c r="E634" s="86" t="s">
        <v>66</v>
      </c>
      <c r="F634" s="17"/>
    </row>
    <row r="635" spans="1:6" ht="14.25" customHeight="1" x14ac:dyDescent="0.3">
      <c r="A635" s="79">
        <v>41956</v>
      </c>
      <c r="B635" s="80">
        <v>1838.4179166666599</v>
      </c>
      <c r="C635" s="92">
        <v>47.600416666666597</v>
      </c>
      <c r="D635" s="81">
        <f t="shared" si="2"/>
        <v>11</v>
      </c>
      <c r="E635" s="82" t="s">
        <v>66</v>
      </c>
      <c r="F635" s="17"/>
    </row>
    <row r="636" spans="1:6" ht="14.25" customHeight="1" x14ac:dyDescent="0.3">
      <c r="A636" s="83">
        <v>41956.5</v>
      </c>
      <c r="B636" s="84">
        <v>2156.3199583333299</v>
      </c>
      <c r="C636" s="93">
        <v>54.03875</v>
      </c>
      <c r="D636" s="85">
        <f t="shared" si="2"/>
        <v>11</v>
      </c>
      <c r="E636" s="86" t="s">
        <v>66</v>
      </c>
      <c r="F636" s="17"/>
    </row>
    <row r="637" spans="1:6" ht="14.25" customHeight="1" x14ac:dyDescent="0.3">
      <c r="A637" s="79">
        <v>41957</v>
      </c>
      <c r="B637" s="80">
        <v>1879.3218749999901</v>
      </c>
      <c r="C637" s="92">
        <v>53.240416666666597</v>
      </c>
      <c r="D637" s="81">
        <f t="shared" si="2"/>
        <v>11</v>
      </c>
      <c r="E637" s="82" t="s">
        <v>66</v>
      </c>
      <c r="F637" s="17"/>
    </row>
    <row r="638" spans="1:6" ht="14.25" customHeight="1" x14ac:dyDescent="0.3">
      <c r="A638" s="83">
        <v>41957.5</v>
      </c>
      <c r="B638" s="84">
        <v>2407.2310416666601</v>
      </c>
      <c r="C638" s="93">
        <v>79.754583333333301</v>
      </c>
      <c r="D638" s="85">
        <f t="shared" si="2"/>
        <v>11</v>
      </c>
      <c r="E638" s="86" t="s">
        <v>66</v>
      </c>
      <c r="F638" s="17"/>
    </row>
    <row r="639" spans="1:6" ht="14.25" customHeight="1" x14ac:dyDescent="0.3">
      <c r="A639" s="79">
        <v>41958</v>
      </c>
      <c r="B639" s="80">
        <v>1984.76958333333</v>
      </c>
      <c r="C639" s="92">
        <v>46.871249999999897</v>
      </c>
      <c r="D639" s="81">
        <f t="shared" si="2"/>
        <v>11</v>
      </c>
      <c r="E639" s="82" t="s">
        <v>66</v>
      </c>
      <c r="F639" s="17"/>
    </row>
    <row r="640" spans="1:6" ht="14.25" customHeight="1" x14ac:dyDescent="0.3">
      <c r="A640" s="83">
        <v>41958.5</v>
      </c>
      <c r="B640" s="84">
        <v>2474.5342083333298</v>
      </c>
      <c r="C640" s="93">
        <v>73.267499999999998</v>
      </c>
      <c r="D640" s="85">
        <f t="shared" si="2"/>
        <v>11</v>
      </c>
      <c r="E640" s="86" t="s">
        <v>66</v>
      </c>
      <c r="F640" s="17"/>
    </row>
    <row r="641" spans="1:6" ht="14.25" customHeight="1" x14ac:dyDescent="0.3">
      <c r="A641" s="79">
        <v>41959</v>
      </c>
      <c r="B641" s="80">
        <v>1896.93095833333</v>
      </c>
      <c r="C641" s="92">
        <v>49.975000000000001</v>
      </c>
      <c r="D641" s="81">
        <f t="shared" si="2"/>
        <v>11</v>
      </c>
      <c r="E641" s="82" t="s">
        <v>66</v>
      </c>
      <c r="F641" s="17"/>
    </row>
    <row r="642" spans="1:6" ht="14.25" customHeight="1" x14ac:dyDescent="0.3">
      <c r="A642" s="83">
        <v>41959.5</v>
      </c>
      <c r="B642" s="84">
        <v>2473.4072916666601</v>
      </c>
      <c r="C642" s="93">
        <v>77.7662499999999</v>
      </c>
      <c r="D642" s="85">
        <f t="shared" si="2"/>
        <v>11</v>
      </c>
      <c r="E642" s="86" t="s">
        <v>66</v>
      </c>
      <c r="F642" s="17"/>
    </row>
    <row r="643" spans="1:6" ht="14.25" customHeight="1" x14ac:dyDescent="0.3">
      <c r="A643" s="79">
        <v>41960</v>
      </c>
      <c r="B643" s="80">
        <v>1830.4516249999999</v>
      </c>
      <c r="C643" s="92">
        <v>56.203749999999999</v>
      </c>
      <c r="D643" s="81">
        <f t="shared" si="2"/>
        <v>11</v>
      </c>
      <c r="E643" s="82" t="s">
        <v>66</v>
      </c>
      <c r="F643" s="17"/>
    </row>
    <row r="644" spans="1:6" ht="14.25" customHeight="1" x14ac:dyDescent="0.3">
      <c r="A644" s="83">
        <v>41960.5</v>
      </c>
      <c r="B644" s="84">
        <v>2146.0133333333301</v>
      </c>
      <c r="C644" s="93">
        <v>74.744583333333296</v>
      </c>
      <c r="D644" s="85">
        <f t="shared" si="2"/>
        <v>11</v>
      </c>
      <c r="E644" s="86" t="s">
        <v>66</v>
      </c>
      <c r="F644" s="17"/>
    </row>
    <row r="645" spans="1:6" ht="14.25" customHeight="1" x14ac:dyDescent="0.3">
      <c r="A645" s="79">
        <v>41961</v>
      </c>
      <c r="B645" s="80">
        <v>1967.22974999999</v>
      </c>
      <c r="C645" s="92">
        <v>55.783749999999998</v>
      </c>
      <c r="D645" s="81">
        <f t="shared" si="2"/>
        <v>11</v>
      </c>
      <c r="E645" s="82" t="s">
        <v>66</v>
      </c>
      <c r="F645" s="17"/>
    </row>
    <row r="646" spans="1:6" ht="14.25" customHeight="1" x14ac:dyDescent="0.3">
      <c r="A646" s="83">
        <v>41961.5</v>
      </c>
      <c r="B646" s="84">
        <v>2182.4940000000001</v>
      </c>
      <c r="C646" s="93">
        <v>48.494583333333303</v>
      </c>
      <c r="D646" s="85">
        <f t="shared" si="2"/>
        <v>11</v>
      </c>
      <c r="E646" s="86" t="s">
        <v>66</v>
      </c>
      <c r="F646" s="17"/>
    </row>
    <row r="647" spans="1:6" ht="14.25" customHeight="1" x14ac:dyDescent="0.3">
      <c r="A647" s="79">
        <v>41962</v>
      </c>
      <c r="B647" s="80">
        <v>1929.8937777777701</v>
      </c>
      <c r="C647" s="92">
        <v>33.299444444444397</v>
      </c>
      <c r="D647" s="81">
        <f t="shared" si="2"/>
        <v>11</v>
      </c>
      <c r="E647" s="82" t="s">
        <v>66</v>
      </c>
      <c r="F647" s="17"/>
    </row>
    <row r="648" spans="1:6" ht="14.25" customHeight="1" x14ac:dyDescent="0.3">
      <c r="A648" s="83">
        <v>41962.5</v>
      </c>
      <c r="B648" s="84">
        <v>2045.6363636363601</v>
      </c>
      <c r="C648" s="93">
        <v>40.534999999999997</v>
      </c>
      <c r="D648" s="85">
        <f t="shared" si="2"/>
        <v>11</v>
      </c>
      <c r="E648" s="86" t="s">
        <v>66</v>
      </c>
      <c r="F648" s="17"/>
    </row>
    <row r="649" spans="1:6" ht="14.25" customHeight="1" x14ac:dyDescent="0.3">
      <c r="A649" s="79">
        <v>41963</v>
      </c>
      <c r="B649" s="80">
        <v>1880.0908571428499</v>
      </c>
      <c r="C649" s="92">
        <v>33.344999999999999</v>
      </c>
      <c r="D649" s="81">
        <f t="shared" si="2"/>
        <v>11</v>
      </c>
      <c r="E649" s="82" t="s">
        <v>66</v>
      </c>
      <c r="F649" s="17"/>
    </row>
    <row r="650" spans="1:6" ht="14.25" customHeight="1" x14ac:dyDescent="0.3">
      <c r="A650" s="83">
        <v>41963.5</v>
      </c>
      <c r="B650" s="84">
        <v>2085.9897500000002</v>
      </c>
      <c r="C650" s="93">
        <v>44.9583333333333</v>
      </c>
      <c r="D650" s="85">
        <f t="shared" si="2"/>
        <v>11</v>
      </c>
      <c r="E650" s="86" t="s">
        <v>66</v>
      </c>
      <c r="F650" s="17"/>
    </row>
    <row r="651" spans="1:6" ht="14.25" customHeight="1" x14ac:dyDescent="0.3">
      <c r="A651" s="79">
        <v>41964</v>
      </c>
      <c r="B651" s="80">
        <v>2014.6393125</v>
      </c>
      <c r="C651" s="92">
        <v>38.847499999999997</v>
      </c>
      <c r="D651" s="81">
        <f t="shared" si="2"/>
        <v>11</v>
      </c>
      <c r="E651" s="82" t="s">
        <v>66</v>
      </c>
      <c r="F651" s="17"/>
    </row>
    <row r="652" spans="1:6" ht="14.25" customHeight="1" x14ac:dyDescent="0.3">
      <c r="A652" s="83">
        <v>41964.5</v>
      </c>
      <c r="B652" s="84">
        <v>2325.59958333333</v>
      </c>
      <c r="C652" s="93">
        <v>56.487916666666599</v>
      </c>
      <c r="D652" s="85">
        <f t="shared" si="2"/>
        <v>11</v>
      </c>
      <c r="E652" s="86" t="s">
        <v>66</v>
      </c>
      <c r="F652" s="17"/>
    </row>
    <row r="653" spans="1:6" ht="14.25" customHeight="1" x14ac:dyDescent="0.3">
      <c r="A653" s="79">
        <v>41965</v>
      </c>
      <c r="B653" s="80">
        <v>1960.05679166666</v>
      </c>
      <c r="C653" s="92">
        <v>44.548749999999998</v>
      </c>
      <c r="D653" s="81">
        <f t="shared" si="2"/>
        <v>11</v>
      </c>
      <c r="E653" s="82" t="s">
        <v>66</v>
      </c>
      <c r="F653" s="17"/>
    </row>
    <row r="654" spans="1:6" ht="14.25" customHeight="1" x14ac:dyDescent="0.3">
      <c r="A654" s="83">
        <v>41965.5</v>
      </c>
      <c r="B654" s="84">
        <v>2341.8746666666598</v>
      </c>
      <c r="C654" s="93">
        <v>54.977916666666601</v>
      </c>
      <c r="D654" s="85">
        <f t="shared" si="2"/>
        <v>11</v>
      </c>
      <c r="E654" s="86" t="s">
        <v>66</v>
      </c>
      <c r="F654" s="17"/>
    </row>
    <row r="655" spans="1:6" ht="14.25" customHeight="1" x14ac:dyDescent="0.3">
      <c r="A655" s="79">
        <v>41966</v>
      </c>
      <c r="B655" s="80">
        <v>1722.6105</v>
      </c>
      <c r="C655" s="92">
        <v>36.4375</v>
      </c>
      <c r="D655" s="81">
        <f t="shared" si="2"/>
        <v>11</v>
      </c>
      <c r="E655" s="82" t="s">
        <v>66</v>
      </c>
      <c r="F655" s="17"/>
    </row>
    <row r="656" spans="1:6" ht="14.25" customHeight="1" x14ac:dyDescent="0.3">
      <c r="A656" s="83">
        <v>41966.5</v>
      </c>
      <c r="B656" s="84">
        <v>2026.1913750000001</v>
      </c>
      <c r="C656" s="93">
        <v>56.418749999999903</v>
      </c>
      <c r="D656" s="85">
        <f t="shared" si="2"/>
        <v>11</v>
      </c>
      <c r="E656" s="86" t="s">
        <v>66</v>
      </c>
      <c r="F656" s="17"/>
    </row>
    <row r="657" spans="1:6" ht="14.25" customHeight="1" x14ac:dyDescent="0.3">
      <c r="A657" s="79">
        <v>41967</v>
      </c>
      <c r="B657" s="80">
        <v>1621.5212916666601</v>
      </c>
      <c r="C657" s="92">
        <v>54.088333333333303</v>
      </c>
      <c r="D657" s="81">
        <f t="shared" si="2"/>
        <v>11</v>
      </c>
      <c r="E657" s="82" t="s">
        <v>66</v>
      </c>
      <c r="F657" s="17"/>
    </row>
    <row r="658" spans="1:6" ht="14.25" customHeight="1" x14ac:dyDescent="0.3">
      <c r="A658" s="83">
        <v>41967.5</v>
      </c>
      <c r="B658" s="84">
        <v>1833.5901249999999</v>
      </c>
      <c r="C658" s="93">
        <v>46.512499999999903</v>
      </c>
      <c r="D658" s="85">
        <f t="shared" si="2"/>
        <v>11</v>
      </c>
      <c r="E658" s="86" t="s">
        <v>66</v>
      </c>
      <c r="F658" s="17"/>
    </row>
    <row r="659" spans="1:6" ht="14.25" customHeight="1" x14ac:dyDescent="0.3">
      <c r="A659" s="79">
        <v>41968</v>
      </c>
      <c r="B659" s="80">
        <v>1763.4928749999999</v>
      </c>
      <c r="C659" s="92">
        <v>45.996666666666599</v>
      </c>
      <c r="D659" s="81">
        <f t="shared" si="2"/>
        <v>11</v>
      </c>
      <c r="E659" s="82" t="s">
        <v>66</v>
      </c>
      <c r="F659" s="17"/>
    </row>
    <row r="660" spans="1:6" ht="14.25" customHeight="1" x14ac:dyDescent="0.3">
      <c r="A660" s="83">
        <v>41968.5</v>
      </c>
      <c r="B660" s="84">
        <v>2059.60249999999</v>
      </c>
      <c r="C660" s="93">
        <v>48.314090909090901</v>
      </c>
      <c r="D660" s="85">
        <f t="shared" si="2"/>
        <v>11</v>
      </c>
      <c r="E660" s="86" t="s">
        <v>66</v>
      </c>
      <c r="F660" s="17"/>
    </row>
    <row r="661" spans="1:6" ht="14.25" customHeight="1" x14ac:dyDescent="0.3">
      <c r="A661" s="79">
        <v>41969</v>
      </c>
      <c r="B661" s="80">
        <v>1995.29342857142</v>
      </c>
      <c r="C661" s="92">
        <v>44.322857142857103</v>
      </c>
      <c r="D661" s="81">
        <f t="shared" si="2"/>
        <v>11</v>
      </c>
      <c r="E661" s="82" t="s">
        <v>66</v>
      </c>
      <c r="F661" s="17"/>
    </row>
    <row r="662" spans="1:6" ht="14.25" customHeight="1" x14ac:dyDescent="0.3">
      <c r="A662" s="83">
        <v>41969.5</v>
      </c>
      <c r="B662" s="84">
        <v>2089.6785416666598</v>
      </c>
      <c r="C662" s="93">
        <v>39.004999999999903</v>
      </c>
      <c r="D662" s="85">
        <f t="shared" si="2"/>
        <v>11</v>
      </c>
      <c r="E662" s="86" t="s">
        <v>66</v>
      </c>
      <c r="F662" s="17"/>
    </row>
    <row r="663" spans="1:6" ht="14.25" customHeight="1" x14ac:dyDescent="0.3">
      <c r="A663" s="79">
        <v>41970</v>
      </c>
      <c r="B663" s="80">
        <v>1968.56105555555</v>
      </c>
      <c r="C663" s="92">
        <v>32.433888888888802</v>
      </c>
      <c r="D663" s="81">
        <f t="shared" si="2"/>
        <v>11</v>
      </c>
      <c r="E663" s="82" t="s">
        <v>66</v>
      </c>
      <c r="F663" s="17"/>
    </row>
    <row r="664" spans="1:6" ht="14.25" customHeight="1" x14ac:dyDescent="0.3">
      <c r="A664" s="83">
        <v>41970.5</v>
      </c>
      <c r="B664" s="84">
        <v>2332.91908333333</v>
      </c>
      <c r="C664" s="93">
        <v>54.317083333333301</v>
      </c>
      <c r="D664" s="85">
        <f t="shared" si="2"/>
        <v>11</v>
      </c>
      <c r="E664" s="86" t="s">
        <v>66</v>
      </c>
      <c r="F664" s="17"/>
    </row>
    <row r="665" spans="1:6" ht="14.25" customHeight="1" x14ac:dyDescent="0.3">
      <c r="A665" s="79">
        <v>41971</v>
      </c>
      <c r="B665" s="80">
        <v>2027.29349999999</v>
      </c>
      <c r="C665" s="92">
        <v>54.115416666666597</v>
      </c>
      <c r="D665" s="81">
        <f t="shared" si="2"/>
        <v>11</v>
      </c>
      <c r="E665" s="82" t="s">
        <v>66</v>
      </c>
      <c r="F665" s="17"/>
    </row>
    <row r="666" spans="1:6" ht="14.25" customHeight="1" x14ac:dyDescent="0.3">
      <c r="A666" s="83">
        <v>41971.5</v>
      </c>
      <c r="B666" s="84">
        <v>2408.9666666666599</v>
      </c>
      <c r="C666" s="93">
        <v>55.441666666666599</v>
      </c>
      <c r="D666" s="85">
        <f t="shared" si="2"/>
        <v>11</v>
      </c>
      <c r="E666" s="86" t="s">
        <v>66</v>
      </c>
      <c r="F666" s="17"/>
    </row>
    <row r="667" spans="1:6" ht="14.25" customHeight="1" x14ac:dyDescent="0.3">
      <c r="A667" s="79">
        <v>41972</v>
      </c>
      <c r="B667" s="80">
        <v>2020.8008749999999</v>
      </c>
      <c r="C667" s="92">
        <v>55.433749999999897</v>
      </c>
      <c r="D667" s="81">
        <f t="shared" si="2"/>
        <v>11</v>
      </c>
      <c r="E667" s="82" t="s">
        <v>66</v>
      </c>
      <c r="F667" s="17"/>
    </row>
    <row r="668" spans="1:6" ht="14.25" customHeight="1" x14ac:dyDescent="0.3">
      <c r="A668" s="83">
        <v>41972.5</v>
      </c>
      <c r="B668" s="84">
        <v>2143.7741666666602</v>
      </c>
      <c r="C668" s="93">
        <v>42.220833333333303</v>
      </c>
      <c r="D668" s="85">
        <f t="shared" si="2"/>
        <v>11</v>
      </c>
      <c r="E668" s="86" t="s">
        <v>66</v>
      </c>
      <c r="F668" s="17"/>
    </row>
    <row r="669" spans="1:6" ht="14.25" customHeight="1" x14ac:dyDescent="0.3">
      <c r="A669" s="79">
        <v>41973</v>
      </c>
      <c r="B669" s="80">
        <v>1733.66625</v>
      </c>
      <c r="C669" s="92">
        <v>39.741249999999901</v>
      </c>
      <c r="D669" s="81">
        <f t="shared" si="2"/>
        <v>11</v>
      </c>
      <c r="E669" s="82" t="s">
        <v>66</v>
      </c>
      <c r="F669" s="17"/>
    </row>
    <row r="670" spans="1:6" ht="14.25" customHeight="1" x14ac:dyDescent="0.3">
      <c r="A670" s="83">
        <v>41973.5</v>
      </c>
      <c r="B670" s="84">
        <v>1938.42895833333</v>
      </c>
      <c r="C670" s="93">
        <v>47.627499999999998</v>
      </c>
      <c r="D670" s="85">
        <f t="shared" si="2"/>
        <v>11</v>
      </c>
      <c r="E670" s="86" t="s">
        <v>66</v>
      </c>
      <c r="F670" s="17"/>
    </row>
    <row r="671" spans="1:6" ht="14.25" customHeight="1" x14ac:dyDescent="0.3">
      <c r="A671" s="79">
        <v>41974</v>
      </c>
      <c r="B671" s="80">
        <v>1811.3492083333299</v>
      </c>
      <c r="C671" s="92">
        <v>51.697249999999997</v>
      </c>
      <c r="D671" s="81">
        <f t="shared" si="2"/>
        <v>12</v>
      </c>
      <c r="E671" s="82" t="s">
        <v>66</v>
      </c>
      <c r="F671" s="17"/>
    </row>
    <row r="672" spans="1:6" ht="14.25" customHeight="1" x14ac:dyDescent="0.3">
      <c r="A672" s="83">
        <v>41974.5</v>
      </c>
      <c r="B672" s="84">
        <v>2407.5522083333299</v>
      </c>
      <c r="C672" s="93">
        <v>91.086749999999995</v>
      </c>
      <c r="D672" s="85">
        <f t="shared" si="2"/>
        <v>12</v>
      </c>
      <c r="E672" s="86" t="s">
        <v>66</v>
      </c>
      <c r="F672" s="17"/>
    </row>
    <row r="673" spans="1:6" ht="14.25" customHeight="1" x14ac:dyDescent="0.3">
      <c r="A673" s="79">
        <v>41975</v>
      </c>
      <c r="B673" s="80">
        <v>2557.52991666666</v>
      </c>
      <c r="C673" s="92">
        <v>108.491333333333</v>
      </c>
      <c r="D673" s="81">
        <f t="shared" si="2"/>
        <v>12</v>
      </c>
      <c r="E673" s="82" t="s">
        <v>66</v>
      </c>
      <c r="F673" s="17"/>
    </row>
    <row r="674" spans="1:6" ht="14.25" customHeight="1" x14ac:dyDescent="0.3">
      <c r="A674" s="83">
        <v>41975.5</v>
      </c>
      <c r="B674" s="84">
        <v>3343.2067916666601</v>
      </c>
      <c r="C674" s="93">
        <v>103.15049999999999</v>
      </c>
      <c r="D674" s="85">
        <f t="shared" si="2"/>
        <v>12</v>
      </c>
      <c r="E674" s="86" t="s">
        <v>66</v>
      </c>
      <c r="F674" s="17"/>
    </row>
    <row r="675" spans="1:6" ht="14.25" customHeight="1" x14ac:dyDescent="0.3">
      <c r="A675" s="79">
        <v>41976</v>
      </c>
      <c r="B675" s="80">
        <v>1855.5550416666599</v>
      </c>
      <c r="C675" s="92">
        <v>44.554499999999997</v>
      </c>
      <c r="D675" s="81">
        <f t="shared" si="2"/>
        <v>12</v>
      </c>
      <c r="E675" s="82" t="s">
        <v>66</v>
      </c>
      <c r="F675" s="17"/>
    </row>
    <row r="676" spans="1:6" ht="14.25" customHeight="1" x14ac:dyDescent="0.3">
      <c r="A676" s="83">
        <v>41976.5</v>
      </c>
      <c r="B676" s="84">
        <v>2107.1355416666602</v>
      </c>
      <c r="C676" s="93">
        <v>56.459166666666597</v>
      </c>
      <c r="D676" s="85">
        <f t="shared" si="2"/>
        <v>12</v>
      </c>
      <c r="E676" s="86" t="s">
        <v>66</v>
      </c>
      <c r="F676" s="17"/>
    </row>
    <row r="677" spans="1:6" ht="14.25" customHeight="1" x14ac:dyDescent="0.3">
      <c r="A677" s="79">
        <v>41977</v>
      </c>
      <c r="B677" s="80">
        <v>2148.7616249999901</v>
      </c>
      <c r="C677" s="92">
        <v>45.986249999999998</v>
      </c>
      <c r="D677" s="81">
        <f t="shared" si="2"/>
        <v>12</v>
      </c>
      <c r="E677" s="82" t="s">
        <v>66</v>
      </c>
      <c r="F677" s="17"/>
    </row>
    <row r="678" spans="1:6" ht="14.25" customHeight="1" x14ac:dyDescent="0.3">
      <c r="A678" s="83">
        <v>41977.5</v>
      </c>
      <c r="B678" s="84">
        <v>2362.4044583333298</v>
      </c>
      <c r="C678" s="93">
        <v>45.425833333333301</v>
      </c>
      <c r="D678" s="85">
        <f t="shared" si="2"/>
        <v>12</v>
      </c>
      <c r="E678" s="86" t="s">
        <v>66</v>
      </c>
      <c r="F678" s="17"/>
    </row>
    <row r="679" spans="1:6" ht="14.25" customHeight="1" x14ac:dyDescent="0.3">
      <c r="A679" s="79">
        <v>41978</v>
      </c>
      <c r="B679" s="80">
        <v>1645.9032999999999</v>
      </c>
      <c r="C679" s="92">
        <v>39.856999999999999</v>
      </c>
      <c r="D679" s="81">
        <f t="shared" si="2"/>
        <v>12</v>
      </c>
      <c r="E679" s="82" t="s">
        <v>66</v>
      </c>
      <c r="F679" s="17"/>
    </row>
    <row r="680" spans="1:6" ht="14.25" customHeight="1" x14ac:dyDescent="0.3">
      <c r="A680" s="83">
        <v>41978.5</v>
      </c>
      <c r="B680" s="84">
        <v>1852.95022727272</v>
      </c>
      <c r="C680" s="93">
        <v>42.868636363636298</v>
      </c>
      <c r="D680" s="85">
        <f t="shared" si="2"/>
        <v>12</v>
      </c>
      <c r="E680" s="86" t="s">
        <v>66</v>
      </c>
      <c r="F680" s="17"/>
    </row>
    <row r="681" spans="1:6" ht="14.25" customHeight="1" x14ac:dyDescent="0.3">
      <c r="A681" s="79">
        <v>41979</v>
      </c>
      <c r="B681" s="80">
        <v>2100.8144499999999</v>
      </c>
      <c r="C681" s="92">
        <v>37.848499999999902</v>
      </c>
      <c r="D681" s="81">
        <f t="shared" si="2"/>
        <v>12</v>
      </c>
      <c r="E681" s="82" t="s">
        <v>66</v>
      </c>
      <c r="F681" s="17"/>
    </row>
    <row r="682" spans="1:6" ht="14.25" customHeight="1" x14ac:dyDescent="0.3">
      <c r="A682" s="83">
        <v>41979.5</v>
      </c>
      <c r="B682" s="84">
        <v>2257.8534999999902</v>
      </c>
      <c r="C682" s="93">
        <v>47.806249999999999</v>
      </c>
      <c r="D682" s="85">
        <f t="shared" si="2"/>
        <v>12</v>
      </c>
      <c r="E682" s="86" t="s">
        <v>66</v>
      </c>
      <c r="F682" s="17"/>
    </row>
    <row r="683" spans="1:6" ht="14.25" customHeight="1" x14ac:dyDescent="0.3">
      <c r="A683" s="79">
        <v>41980</v>
      </c>
      <c r="B683" s="80">
        <v>2056.5866249999999</v>
      </c>
      <c r="C683" s="92">
        <v>60.922083333333298</v>
      </c>
      <c r="D683" s="81">
        <f t="shared" si="2"/>
        <v>12</v>
      </c>
      <c r="E683" s="82" t="s">
        <v>66</v>
      </c>
      <c r="F683" s="17"/>
    </row>
    <row r="684" spans="1:6" ht="14.25" customHeight="1" x14ac:dyDescent="0.3">
      <c r="A684" s="83">
        <v>41980.5</v>
      </c>
      <c r="B684" s="84">
        <v>2275.6061666666601</v>
      </c>
      <c r="C684" s="93">
        <v>62.5266666666666</v>
      </c>
      <c r="D684" s="85">
        <f t="shared" si="2"/>
        <v>12</v>
      </c>
      <c r="E684" s="86" t="s">
        <v>66</v>
      </c>
      <c r="F684" s="17"/>
    </row>
    <row r="685" spans="1:6" ht="14.25" customHeight="1" x14ac:dyDescent="0.3">
      <c r="A685" s="79">
        <v>41981</v>
      </c>
      <c r="B685" s="80">
        <v>1961.3328750000001</v>
      </c>
      <c r="C685" s="92">
        <v>80.026249999999905</v>
      </c>
      <c r="D685" s="81">
        <f t="shared" si="2"/>
        <v>12</v>
      </c>
      <c r="E685" s="82" t="s">
        <v>66</v>
      </c>
      <c r="F685" s="17"/>
    </row>
    <row r="686" spans="1:6" ht="14.25" customHeight="1" x14ac:dyDescent="0.3">
      <c r="A686" s="83">
        <v>41981.5</v>
      </c>
      <c r="B686" s="84">
        <v>2277.7167083333302</v>
      </c>
      <c r="C686" s="93">
        <v>93.381249999999994</v>
      </c>
      <c r="D686" s="85">
        <f t="shared" si="2"/>
        <v>12</v>
      </c>
      <c r="E686" s="86" t="s">
        <v>66</v>
      </c>
      <c r="F686" s="17"/>
    </row>
    <row r="687" spans="1:6" ht="14.25" customHeight="1" x14ac:dyDescent="0.3">
      <c r="A687" s="79">
        <v>41982</v>
      </c>
      <c r="B687" s="80">
        <v>1943.82499999999</v>
      </c>
      <c r="C687" s="92">
        <v>52.632916666666603</v>
      </c>
      <c r="D687" s="81">
        <f t="shared" si="2"/>
        <v>12</v>
      </c>
      <c r="E687" s="82" t="s">
        <v>66</v>
      </c>
      <c r="F687" s="17"/>
    </row>
    <row r="688" spans="1:6" ht="14.25" customHeight="1" x14ac:dyDescent="0.3">
      <c r="A688" s="83">
        <v>41982.5</v>
      </c>
      <c r="B688" s="84">
        <v>2235.0515416666599</v>
      </c>
      <c r="C688" s="93">
        <v>66.297916666666595</v>
      </c>
      <c r="D688" s="85">
        <f t="shared" si="2"/>
        <v>12</v>
      </c>
      <c r="E688" s="86" t="s">
        <v>66</v>
      </c>
      <c r="F688" s="17"/>
    </row>
    <row r="689" spans="1:6" ht="14.25" customHeight="1" x14ac:dyDescent="0.3">
      <c r="A689" s="79">
        <v>41983</v>
      </c>
      <c r="B689" s="80">
        <v>1723.949625</v>
      </c>
      <c r="C689" s="92">
        <v>41.935833333333299</v>
      </c>
      <c r="D689" s="81">
        <f t="shared" si="2"/>
        <v>12</v>
      </c>
      <c r="E689" s="82" t="s">
        <v>66</v>
      </c>
      <c r="F689" s="17"/>
    </row>
    <row r="690" spans="1:6" ht="14.25" customHeight="1" x14ac:dyDescent="0.3">
      <c r="A690" s="83">
        <v>41983.5</v>
      </c>
      <c r="B690" s="84">
        <v>1901.2469166666599</v>
      </c>
      <c r="C690" s="93">
        <v>47.556666666666601</v>
      </c>
      <c r="D690" s="85">
        <f t="shared" si="2"/>
        <v>12</v>
      </c>
      <c r="E690" s="86" t="s">
        <v>66</v>
      </c>
      <c r="F690" s="17"/>
    </row>
    <row r="691" spans="1:6" ht="14.25" customHeight="1" x14ac:dyDescent="0.3">
      <c r="A691" s="79">
        <v>41984</v>
      </c>
      <c r="B691" s="80">
        <v>1893.2130833333299</v>
      </c>
      <c r="C691" s="92">
        <v>51.536249999999903</v>
      </c>
      <c r="D691" s="81">
        <f t="shared" si="2"/>
        <v>12</v>
      </c>
      <c r="E691" s="82" t="s">
        <v>66</v>
      </c>
      <c r="F691" s="17"/>
    </row>
    <row r="692" spans="1:6" ht="14.25" customHeight="1" x14ac:dyDescent="0.3">
      <c r="A692" s="83">
        <v>41984.5</v>
      </c>
      <c r="B692" s="84">
        <v>2235.2352083333299</v>
      </c>
      <c r="C692" s="93">
        <v>58.006666666666597</v>
      </c>
      <c r="D692" s="85">
        <f t="shared" si="2"/>
        <v>12</v>
      </c>
      <c r="E692" s="86" t="s">
        <v>66</v>
      </c>
      <c r="F692" s="17"/>
    </row>
    <row r="693" spans="1:6" ht="14.25" customHeight="1" x14ac:dyDescent="0.3">
      <c r="A693" s="79">
        <v>41985</v>
      </c>
      <c r="B693" s="80">
        <v>2172.7842083333298</v>
      </c>
      <c r="C693" s="92">
        <v>55.424583333333302</v>
      </c>
      <c r="D693" s="81">
        <f t="shared" si="2"/>
        <v>12</v>
      </c>
      <c r="E693" s="82" t="s">
        <v>66</v>
      </c>
      <c r="F693" s="17"/>
    </row>
    <row r="694" spans="1:6" ht="14.25" customHeight="1" x14ac:dyDescent="0.3">
      <c r="A694" s="83">
        <v>41985.5</v>
      </c>
      <c r="B694" s="84">
        <v>2876.3842499999901</v>
      </c>
      <c r="C694" s="93">
        <v>69.689583333333303</v>
      </c>
      <c r="D694" s="85">
        <f t="shared" si="2"/>
        <v>12</v>
      </c>
      <c r="E694" s="86" t="s">
        <v>66</v>
      </c>
      <c r="F694" s="17"/>
    </row>
    <row r="695" spans="1:6" ht="14.25" customHeight="1" x14ac:dyDescent="0.3">
      <c r="A695" s="79">
        <v>41986</v>
      </c>
      <c r="B695" s="80">
        <v>2270.6802499999999</v>
      </c>
      <c r="C695" s="92">
        <v>56.573333333333302</v>
      </c>
      <c r="D695" s="81">
        <f t="shared" si="2"/>
        <v>12</v>
      </c>
      <c r="E695" s="82" t="s">
        <v>66</v>
      </c>
      <c r="F695" s="17"/>
    </row>
    <row r="696" spans="1:6" ht="14.25" customHeight="1" x14ac:dyDescent="0.3">
      <c r="A696" s="83">
        <v>41986.5</v>
      </c>
      <c r="B696" s="84">
        <v>3024.1334583333301</v>
      </c>
      <c r="C696" s="93">
        <v>89.414583333333297</v>
      </c>
      <c r="D696" s="85">
        <f t="shared" si="2"/>
        <v>12</v>
      </c>
      <c r="E696" s="86" t="s">
        <v>66</v>
      </c>
      <c r="F696" s="17"/>
    </row>
    <row r="697" spans="1:6" ht="14.25" customHeight="1" x14ac:dyDescent="0.3">
      <c r="A697" s="79">
        <v>41987</v>
      </c>
      <c r="B697" s="80">
        <v>2140.97379166666</v>
      </c>
      <c r="C697" s="92">
        <v>65.425416666666607</v>
      </c>
      <c r="D697" s="81">
        <f t="shared" si="2"/>
        <v>12</v>
      </c>
      <c r="E697" s="82" t="s">
        <v>66</v>
      </c>
      <c r="F697" s="17"/>
    </row>
    <row r="698" spans="1:6" ht="14.25" customHeight="1" x14ac:dyDescent="0.3">
      <c r="A698" s="83">
        <v>41987.5</v>
      </c>
      <c r="B698" s="84">
        <v>2883.3863333333302</v>
      </c>
      <c r="C698" s="93">
        <v>79.218333333333305</v>
      </c>
      <c r="D698" s="85">
        <f t="shared" si="2"/>
        <v>12</v>
      </c>
      <c r="E698" s="86" t="s">
        <v>66</v>
      </c>
      <c r="F698" s="17"/>
    </row>
    <row r="699" spans="1:6" ht="14.25" customHeight="1" x14ac:dyDescent="0.3">
      <c r="A699" s="79">
        <v>41988</v>
      </c>
      <c r="B699" s="80">
        <v>2117.8012916666598</v>
      </c>
      <c r="C699" s="92">
        <v>61.090416666666599</v>
      </c>
      <c r="D699" s="81">
        <f t="shared" si="2"/>
        <v>12</v>
      </c>
      <c r="E699" s="82" t="s">
        <v>66</v>
      </c>
      <c r="F699" s="17"/>
    </row>
    <row r="700" spans="1:6" ht="14.25" customHeight="1" x14ac:dyDescent="0.3">
      <c r="A700" s="83">
        <v>41988.5</v>
      </c>
      <c r="B700" s="84">
        <v>2926.3967916666602</v>
      </c>
      <c r="C700" s="93">
        <v>82.684583333333293</v>
      </c>
      <c r="D700" s="85">
        <f t="shared" si="2"/>
        <v>12</v>
      </c>
      <c r="E700" s="86" t="s">
        <v>66</v>
      </c>
      <c r="F700" s="17"/>
    </row>
    <row r="701" spans="1:6" ht="14.25" customHeight="1" x14ac:dyDescent="0.3">
      <c r="A701" s="79">
        <v>41989</v>
      </c>
      <c r="B701" s="80">
        <v>2367.2226249999999</v>
      </c>
      <c r="C701" s="92">
        <v>58.484583333333298</v>
      </c>
      <c r="D701" s="81">
        <f t="shared" si="2"/>
        <v>12</v>
      </c>
      <c r="E701" s="82" t="s">
        <v>66</v>
      </c>
      <c r="F701" s="17"/>
    </row>
    <row r="702" spans="1:6" ht="14.25" customHeight="1" x14ac:dyDescent="0.3">
      <c r="A702" s="83">
        <v>41989.5</v>
      </c>
      <c r="B702" s="84">
        <v>3195.3001250000002</v>
      </c>
      <c r="C702" s="93">
        <v>88.352916666666601</v>
      </c>
      <c r="D702" s="85">
        <f t="shared" si="2"/>
        <v>12</v>
      </c>
      <c r="E702" s="86" t="s">
        <v>66</v>
      </c>
      <c r="F702" s="17"/>
    </row>
    <row r="703" spans="1:6" ht="14.25" customHeight="1" x14ac:dyDescent="0.3">
      <c r="A703" s="79">
        <v>41990</v>
      </c>
      <c r="B703" s="80">
        <v>2338.9344166666601</v>
      </c>
      <c r="C703" s="92">
        <v>68.344166666666595</v>
      </c>
      <c r="D703" s="81">
        <f t="shared" si="2"/>
        <v>12</v>
      </c>
      <c r="E703" s="82" t="s">
        <v>66</v>
      </c>
      <c r="F703" s="17"/>
    </row>
    <row r="704" spans="1:6" ht="14.25" customHeight="1" x14ac:dyDescent="0.3">
      <c r="A704" s="83">
        <v>41990.5</v>
      </c>
      <c r="B704" s="84">
        <v>2643.5017916666602</v>
      </c>
      <c r="C704" s="93">
        <v>54.754999999999903</v>
      </c>
      <c r="D704" s="85">
        <f t="shared" si="2"/>
        <v>12</v>
      </c>
      <c r="E704" s="86" t="s">
        <v>66</v>
      </c>
      <c r="F704" s="17"/>
    </row>
    <row r="705" spans="1:6" ht="14.25" customHeight="1" x14ac:dyDescent="0.3">
      <c r="A705" s="79">
        <v>41991</v>
      </c>
      <c r="B705" s="80">
        <v>2096.2074166666598</v>
      </c>
      <c r="C705" s="92">
        <v>57.566249999999897</v>
      </c>
      <c r="D705" s="81">
        <f t="shared" si="2"/>
        <v>12</v>
      </c>
      <c r="E705" s="82" t="s">
        <v>66</v>
      </c>
      <c r="F705" s="17"/>
    </row>
    <row r="706" spans="1:6" ht="14.25" customHeight="1" x14ac:dyDescent="0.3">
      <c r="A706" s="83">
        <v>41991.5</v>
      </c>
      <c r="B706" s="84">
        <v>2410.1449583333301</v>
      </c>
      <c r="C706" s="93">
        <v>53.733750000000001</v>
      </c>
      <c r="D706" s="85">
        <f t="shared" si="2"/>
        <v>12</v>
      </c>
      <c r="E706" s="86" t="s">
        <v>66</v>
      </c>
      <c r="F706" s="17"/>
    </row>
    <row r="707" spans="1:6" ht="14.25" customHeight="1" x14ac:dyDescent="0.3">
      <c r="A707" s="79">
        <v>41992</v>
      </c>
      <c r="B707" s="80">
        <v>2059.38004166666</v>
      </c>
      <c r="C707" s="92">
        <v>59.697083333333303</v>
      </c>
      <c r="D707" s="81">
        <f t="shared" si="2"/>
        <v>12</v>
      </c>
      <c r="E707" s="82" t="s">
        <v>66</v>
      </c>
      <c r="F707" s="17"/>
    </row>
    <row r="708" spans="1:6" ht="14.25" customHeight="1" x14ac:dyDescent="0.3">
      <c r="A708" s="83">
        <v>41992.5</v>
      </c>
      <c r="B708" s="84">
        <v>2394.1077500000001</v>
      </c>
      <c r="C708" s="93">
        <v>51.734583333333298</v>
      </c>
      <c r="D708" s="85">
        <f t="shared" si="2"/>
        <v>12</v>
      </c>
      <c r="E708" s="86" t="s">
        <v>66</v>
      </c>
      <c r="F708" s="17"/>
    </row>
    <row r="709" spans="1:6" ht="14.25" customHeight="1" x14ac:dyDescent="0.3">
      <c r="A709" s="79">
        <v>41993</v>
      </c>
      <c r="B709" s="80">
        <v>1972.1649583333301</v>
      </c>
      <c r="C709" s="92">
        <v>38.423333333333296</v>
      </c>
      <c r="D709" s="81">
        <f t="shared" si="2"/>
        <v>12</v>
      </c>
      <c r="E709" s="82" t="s">
        <v>66</v>
      </c>
      <c r="F709" s="17"/>
    </row>
    <row r="710" spans="1:6" ht="14.25" customHeight="1" x14ac:dyDescent="0.3">
      <c r="A710" s="83">
        <v>41993.5</v>
      </c>
      <c r="B710" s="84">
        <v>2230.0864999999999</v>
      </c>
      <c r="C710" s="93">
        <v>44.949583333333301</v>
      </c>
      <c r="D710" s="85">
        <f t="shared" si="2"/>
        <v>12</v>
      </c>
      <c r="E710" s="86" t="s">
        <v>66</v>
      </c>
      <c r="F710" s="17"/>
    </row>
    <row r="711" spans="1:6" ht="14.25" customHeight="1" x14ac:dyDescent="0.3">
      <c r="A711" s="79">
        <v>41994</v>
      </c>
      <c r="B711" s="80">
        <v>1787.87870833333</v>
      </c>
      <c r="C711" s="92">
        <v>44.59</v>
      </c>
      <c r="D711" s="81">
        <f t="shared" si="2"/>
        <v>12</v>
      </c>
      <c r="E711" s="82" t="s">
        <v>66</v>
      </c>
      <c r="F711" s="17"/>
    </row>
    <row r="712" spans="1:6" ht="14.25" customHeight="1" x14ac:dyDescent="0.3">
      <c r="A712" s="83">
        <v>41994.5</v>
      </c>
      <c r="B712" s="84">
        <v>1997.3041250000001</v>
      </c>
      <c r="C712" s="93">
        <v>48.774999999999999</v>
      </c>
      <c r="D712" s="85">
        <f t="shared" si="2"/>
        <v>12</v>
      </c>
      <c r="E712" s="86" t="s">
        <v>66</v>
      </c>
      <c r="F712" s="17"/>
    </row>
    <row r="713" spans="1:6" ht="14.25" customHeight="1" x14ac:dyDescent="0.3">
      <c r="A713" s="79">
        <v>41995</v>
      </c>
      <c r="B713" s="80">
        <v>1729.9509166666601</v>
      </c>
      <c r="C713" s="92">
        <v>46.790833333333303</v>
      </c>
      <c r="D713" s="81">
        <f t="shared" si="2"/>
        <v>12</v>
      </c>
      <c r="E713" s="82" t="s">
        <v>66</v>
      </c>
      <c r="F713" s="17"/>
    </row>
    <row r="714" spans="1:6" ht="14.25" customHeight="1" x14ac:dyDescent="0.3">
      <c r="A714" s="83">
        <v>41995.5</v>
      </c>
      <c r="B714" s="84">
        <v>2047.0395000000001</v>
      </c>
      <c r="C714" s="93">
        <v>56.972916666666599</v>
      </c>
      <c r="D714" s="85">
        <f t="shared" si="2"/>
        <v>12</v>
      </c>
      <c r="E714" s="86" t="s">
        <v>66</v>
      </c>
      <c r="F714" s="17"/>
    </row>
    <row r="715" spans="1:6" ht="14.25" customHeight="1" x14ac:dyDescent="0.3">
      <c r="A715" s="79">
        <v>41996</v>
      </c>
      <c r="B715" s="80">
        <v>1953.6437083333301</v>
      </c>
      <c r="C715" s="92">
        <v>46.969583333333297</v>
      </c>
      <c r="D715" s="81">
        <f t="shared" si="2"/>
        <v>12</v>
      </c>
      <c r="E715" s="82" t="s">
        <v>66</v>
      </c>
      <c r="F715" s="17"/>
    </row>
    <row r="716" spans="1:6" ht="14.25" customHeight="1" x14ac:dyDescent="0.3">
      <c r="A716" s="83">
        <v>41996.5</v>
      </c>
      <c r="B716" s="84">
        <v>2451.7428749999999</v>
      </c>
      <c r="C716" s="93">
        <v>48.4270833333333</v>
      </c>
      <c r="D716" s="85">
        <f t="shared" si="2"/>
        <v>12</v>
      </c>
      <c r="E716" s="86" t="s">
        <v>66</v>
      </c>
      <c r="F716" s="17"/>
    </row>
    <row r="717" spans="1:6" ht="14.25" customHeight="1" x14ac:dyDescent="0.3">
      <c r="A717" s="79">
        <v>41997</v>
      </c>
      <c r="B717" s="80">
        <v>1992.5728749999901</v>
      </c>
      <c r="C717" s="92">
        <v>42.350833333333298</v>
      </c>
      <c r="D717" s="81">
        <f t="shared" si="2"/>
        <v>12</v>
      </c>
      <c r="E717" s="82" t="s">
        <v>66</v>
      </c>
      <c r="F717" s="17"/>
    </row>
    <row r="718" spans="1:6" ht="14.25" customHeight="1" x14ac:dyDescent="0.3">
      <c r="A718" s="83">
        <v>41997.5</v>
      </c>
      <c r="B718" s="84">
        <v>2288.7292499999999</v>
      </c>
      <c r="C718" s="93">
        <v>40.680833333333297</v>
      </c>
      <c r="D718" s="85">
        <f t="shared" si="2"/>
        <v>12</v>
      </c>
      <c r="E718" s="86" t="s">
        <v>66</v>
      </c>
      <c r="F718" s="17"/>
    </row>
    <row r="719" spans="1:6" ht="14.25" customHeight="1" x14ac:dyDescent="0.3">
      <c r="A719" s="79">
        <v>41998</v>
      </c>
      <c r="B719" s="80">
        <v>1741.06274999999</v>
      </c>
      <c r="C719" s="92">
        <v>37.1666666666666</v>
      </c>
      <c r="D719" s="81">
        <f t="shared" si="2"/>
        <v>12</v>
      </c>
      <c r="E719" s="82" t="s">
        <v>66</v>
      </c>
      <c r="F719" s="17"/>
    </row>
    <row r="720" spans="1:6" ht="14.25" customHeight="1" x14ac:dyDescent="0.3">
      <c r="A720" s="83">
        <v>41998.5</v>
      </c>
      <c r="B720" s="84">
        <v>1948.48549999999</v>
      </c>
      <c r="C720" s="93">
        <v>38.960833333333298</v>
      </c>
      <c r="D720" s="85">
        <f t="shared" si="2"/>
        <v>12</v>
      </c>
      <c r="E720" s="86" t="s">
        <v>66</v>
      </c>
      <c r="F720" s="17"/>
    </row>
    <row r="721" spans="1:6" ht="14.25" customHeight="1" x14ac:dyDescent="0.3">
      <c r="A721" s="79">
        <v>41999</v>
      </c>
      <c r="B721" s="80">
        <v>1686.002375</v>
      </c>
      <c r="C721" s="92">
        <v>40.265416666666603</v>
      </c>
      <c r="D721" s="81">
        <f t="shared" si="2"/>
        <v>12</v>
      </c>
      <c r="E721" s="82" t="s">
        <v>66</v>
      </c>
      <c r="F721" s="17"/>
    </row>
    <row r="722" spans="1:6" ht="14.25" customHeight="1" x14ac:dyDescent="0.3">
      <c r="A722" s="83">
        <v>41999.5</v>
      </c>
      <c r="B722" s="84">
        <v>2049.07045833333</v>
      </c>
      <c r="C722" s="93">
        <v>42.8674999999999</v>
      </c>
      <c r="D722" s="85">
        <f t="shared" si="2"/>
        <v>12</v>
      </c>
      <c r="E722" s="86" t="s">
        <v>66</v>
      </c>
      <c r="F722" s="17"/>
    </row>
    <row r="723" spans="1:6" ht="14.25" customHeight="1" x14ac:dyDescent="0.3">
      <c r="A723" s="79">
        <v>42000</v>
      </c>
      <c r="B723" s="80">
        <v>1898.9733333333299</v>
      </c>
      <c r="C723" s="92">
        <v>49.396249999999903</v>
      </c>
      <c r="D723" s="81">
        <f t="shared" si="2"/>
        <v>12</v>
      </c>
      <c r="E723" s="82" t="s">
        <v>66</v>
      </c>
      <c r="F723" s="17"/>
    </row>
    <row r="724" spans="1:6" ht="14.25" customHeight="1" x14ac:dyDescent="0.3">
      <c r="A724" s="83">
        <v>42000.5</v>
      </c>
      <c r="B724" s="84">
        <v>2160.0101249999998</v>
      </c>
      <c r="C724" s="93">
        <v>41.455833333333302</v>
      </c>
      <c r="D724" s="85">
        <f t="shared" si="2"/>
        <v>12</v>
      </c>
      <c r="E724" s="86" t="s">
        <v>66</v>
      </c>
      <c r="F724" s="17"/>
    </row>
    <row r="725" spans="1:6" ht="14.25" customHeight="1" x14ac:dyDescent="0.3">
      <c r="A725" s="79">
        <v>42001</v>
      </c>
      <c r="B725" s="80">
        <v>1749.8718636363601</v>
      </c>
      <c r="C725" s="92">
        <v>33.367727272727201</v>
      </c>
      <c r="D725" s="81">
        <f t="shared" si="2"/>
        <v>12</v>
      </c>
      <c r="E725" s="82" t="s">
        <v>66</v>
      </c>
      <c r="F725" s="17"/>
    </row>
    <row r="726" spans="1:6" ht="14.25" customHeight="1" x14ac:dyDescent="0.3">
      <c r="A726" s="83">
        <v>42001.5</v>
      </c>
      <c r="B726" s="84">
        <v>2125.4543749999998</v>
      </c>
      <c r="C726" s="93">
        <v>43.60125</v>
      </c>
      <c r="D726" s="85">
        <f t="shared" si="2"/>
        <v>12</v>
      </c>
      <c r="E726" s="86" t="s">
        <v>66</v>
      </c>
      <c r="F726" s="17"/>
    </row>
    <row r="727" spans="1:6" ht="14.25" customHeight="1" x14ac:dyDescent="0.3">
      <c r="A727" s="79">
        <v>42002</v>
      </c>
      <c r="B727" s="80">
        <v>1779.80779166666</v>
      </c>
      <c r="C727" s="92">
        <v>45.102083333333297</v>
      </c>
      <c r="D727" s="81">
        <f t="shared" si="2"/>
        <v>12</v>
      </c>
      <c r="E727" s="82" t="s">
        <v>66</v>
      </c>
      <c r="F727" s="17"/>
    </row>
    <row r="728" spans="1:6" ht="14.25" customHeight="1" x14ac:dyDescent="0.3">
      <c r="A728" s="83">
        <v>42002.5</v>
      </c>
      <c r="B728" s="84">
        <v>2286.2164166666598</v>
      </c>
      <c r="C728" s="93">
        <v>48.505416666666598</v>
      </c>
      <c r="D728" s="85">
        <f t="shared" si="2"/>
        <v>12</v>
      </c>
      <c r="E728" s="86" t="s">
        <v>66</v>
      </c>
      <c r="F728" s="17"/>
    </row>
    <row r="729" spans="1:6" ht="14.25" customHeight="1" x14ac:dyDescent="0.3">
      <c r="A729" s="79">
        <v>42003</v>
      </c>
      <c r="B729" s="80">
        <v>1982.47729166666</v>
      </c>
      <c r="C729" s="92">
        <v>40.7454166666666</v>
      </c>
      <c r="D729" s="81">
        <f t="shared" si="2"/>
        <v>12</v>
      </c>
      <c r="E729" s="82" t="s">
        <v>66</v>
      </c>
      <c r="F729" s="17"/>
    </row>
    <row r="730" spans="1:6" ht="14.25" customHeight="1" x14ac:dyDescent="0.3">
      <c r="A730" s="83">
        <v>42003.5</v>
      </c>
      <c r="B730" s="84">
        <v>2385.11704166666</v>
      </c>
      <c r="C730" s="93">
        <v>52.2662499999999</v>
      </c>
      <c r="D730" s="85">
        <f t="shared" si="2"/>
        <v>12</v>
      </c>
      <c r="E730" s="86" t="s">
        <v>66</v>
      </c>
      <c r="F730" s="17"/>
    </row>
    <row r="731" spans="1:6" ht="14.25" customHeight="1" x14ac:dyDescent="0.3">
      <c r="A731" s="79">
        <v>42004</v>
      </c>
      <c r="B731" s="80">
        <v>1959.6472916666601</v>
      </c>
      <c r="C731" s="92">
        <v>44.889583333333299</v>
      </c>
      <c r="D731" s="81">
        <f t="shared" si="2"/>
        <v>12</v>
      </c>
      <c r="E731" s="82" t="s">
        <v>66</v>
      </c>
      <c r="F731" s="17"/>
    </row>
    <row r="732" spans="1:6" ht="14.25" customHeight="1" x14ac:dyDescent="0.3">
      <c r="A732" s="83">
        <v>42004.5</v>
      </c>
      <c r="B732" s="84">
        <v>2134.0819999999999</v>
      </c>
      <c r="C732" s="93">
        <v>42.499583333333298</v>
      </c>
      <c r="D732" s="85">
        <f t="shared" si="2"/>
        <v>12</v>
      </c>
      <c r="E732" s="86" t="s">
        <v>66</v>
      </c>
      <c r="F732" s="17"/>
    </row>
    <row r="733" spans="1:6" ht="14.25" customHeight="1" x14ac:dyDescent="0.3">
      <c r="A733" s="79">
        <v>41640</v>
      </c>
      <c r="B733" s="80">
        <v>2814.7105606124901</v>
      </c>
      <c r="C733" s="92">
        <v>108.18749999999901</v>
      </c>
      <c r="D733" s="81">
        <v>1</v>
      </c>
      <c r="E733" s="82" t="s">
        <v>65</v>
      </c>
    </row>
    <row r="734" spans="1:6" ht="14.25" customHeight="1" x14ac:dyDescent="0.3">
      <c r="A734" s="83">
        <v>41640.5</v>
      </c>
      <c r="B734" s="84">
        <v>2820.15931286666</v>
      </c>
      <c r="C734" s="93">
        <v>111.245</v>
      </c>
      <c r="D734" s="85">
        <v>1</v>
      </c>
      <c r="E734" s="86" t="s">
        <v>65</v>
      </c>
    </row>
    <row r="735" spans="1:6" ht="14.25" customHeight="1" x14ac:dyDescent="0.3">
      <c r="A735" s="79">
        <v>41641</v>
      </c>
      <c r="B735" s="80">
        <v>2147.3532233291598</v>
      </c>
      <c r="C735" s="92">
        <v>110.51333333333299</v>
      </c>
      <c r="D735" s="81">
        <v>1</v>
      </c>
      <c r="E735" s="82" t="s">
        <v>65</v>
      </c>
    </row>
    <row r="736" spans="1:6" ht="14.25" customHeight="1" x14ac:dyDescent="0.3">
      <c r="A736" s="83">
        <v>41641.5</v>
      </c>
      <c r="B736" s="84">
        <v>2545.3108069374898</v>
      </c>
      <c r="C736" s="93">
        <v>109.41500000000001</v>
      </c>
      <c r="D736" s="85">
        <v>1</v>
      </c>
      <c r="E736" s="86" t="s">
        <v>65</v>
      </c>
    </row>
    <row r="737" spans="1:5" ht="14.25" customHeight="1" x14ac:dyDescent="0.3">
      <c r="A737" s="79">
        <v>41642</v>
      </c>
      <c r="B737" s="80">
        <v>2222.4136193208301</v>
      </c>
      <c r="C737" s="92">
        <v>109.898333333333</v>
      </c>
      <c r="D737" s="81">
        <v>1</v>
      </c>
      <c r="E737" s="82" t="s">
        <v>65</v>
      </c>
    </row>
    <row r="738" spans="1:5" ht="14.25" customHeight="1" x14ac:dyDescent="0.3">
      <c r="A738" s="83">
        <v>41642.5</v>
      </c>
      <c r="B738" s="84">
        <v>2257.3158007708298</v>
      </c>
      <c r="C738" s="93">
        <v>111.870833333333</v>
      </c>
      <c r="D738" s="85">
        <v>1</v>
      </c>
      <c r="E738" s="86" t="s">
        <v>65</v>
      </c>
    </row>
    <row r="739" spans="1:5" ht="14.25" customHeight="1" x14ac:dyDescent="0.3">
      <c r="A739" s="79">
        <v>41643</v>
      </c>
      <c r="B739" s="80">
        <v>2032.198344465</v>
      </c>
      <c r="C739" s="92">
        <v>108.64100000000001</v>
      </c>
      <c r="D739" s="81">
        <v>1</v>
      </c>
      <c r="E739" s="82" t="s">
        <v>65</v>
      </c>
    </row>
    <row r="740" spans="1:5" ht="14.25" customHeight="1" x14ac:dyDescent="0.3">
      <c r="A740" s="83">
        <v>41643.5</v>
      </c>
      <c r="B740" s="84">
        <v>2117.8163037374902</v>
      </c>
      <c r="C740" s="93">
        <v>112.47499999999999</v>
      </c>
      <c r="D740" s="85">
        <v>1</v>
      </c>
      <c r="E740" s="86" t="s">
        <v>65</v>
      </c>
    </row>
    <row r="741" spans="1:5" ht="14.25" customHeight="1" x14ac:dyDescent="0.3">
      <c r="A741" s="79">
        <v>41644</v>
      </c>
      <c r="B741" s="80">
        <v>1881.9500175666601</v>
      </c>
      <c r="C741" s="92">
        <v>111.09333333333301</v>
      </c>
      <c r="D741" s="81">
        <v>1</v>
      </c>
      <c r="E741" s="82" t="s">
        <v>65</v>
      </c>
    </row>
    <row r="742" spans="1:5" ht="14.25" customHeight="1" x14ac:dyDescent="0.3">
      <c r="A742" s="83">
        <v>41644.5</v>
      </c>
      <c r="B742" s="84">
        <v>2576.3438875909001</v>
      </c>
      <c r="C742" s="93">
        <v>111.433636363636</v>
      </c>
      <c r="D742" s="85">
        <v>1</v>
      </c>
      <c r="E742" s="86" t="s">
        <v>65</v>
      </c>
    </row>
    <row r="743" spans="1:5" ht="14.25" customHeight="1" x14ac:dyDescent="0.3">
      <c r="A743" s="79">
        <v>41645</v>
      </c>
      <c r="B743" s="80">
        <v>2044.66478628499</v>
      </c>
      <c r="C743" s="92">
        <v>110.70699999999999</v>
      </c>
      <c r="D743" s="81">
        <v>1</v>
      </c>
      <c r="E743" s="82" t="s">
        <v>65</v>
      </c>
    </row>
    <row r="744" spans="1:5" ht="14.25" customHeight="1" x14ac:dyDescent="0.3">
      <c r="A744" s="83">
        <v>41645.5</v>
      </c>
      <c r="B744" s="84">
        <v>2868.9563182708298</v>
      </c>
      <c r="C744" s="93">
        <v>108.410833333333</v>
      </c>
      <c r="D744" s="85">
        <v>1</v>
      </c>
      <c r="E744" s="86" t="s">
        <v>65</v>
      </c>
    </row>
    <row r="745" spans="1:5" ht="14.25" customHeight="1" x14ac:dyDescent="0.3">
      <c r="A745" s="79">
        <v>41646</v>
      </c>
      <c r="B745" s="80">
        <v>2472.6334011958302</v>
      </c>
      <c r="C745" s="92">
        <v>110.37583333333301</v>
      </c>
      <c r="D745" s="81">
        <v>1</v>
      </c>
      <c r="E745" s="82" t="s">
        <v>65</v>
      </c>
    </row>
    <row r="746" spans="1:5" ht="14.25" customHeight="1" x14ac:dyDescent="0.3">
      <c r="A746" s="83">
        <v>41646.5</v>
      </c>
      <c r="B746" s="84">
        <v>3299.9393580708202</v>
      </c>
      <c r="C746" s="93">
        <v>110.207499999999</v>
      </c>
      <c r="D746" s="85">
        <v>1</v>
      </c>
      <c r="E746" s="86" t="s">
        <v>65</v>
      </c>
    </row>
    <row r="747" spans="1:5" ht="14.25" customHeight="1" x14ac:dyDescent="0.3">
      <c r="A747" s="79">
        <v>41647</v>
      </c>
      <c r="B747" s="80">
        <v>2786.5475998083298</v>
      </c>
      <c r="C747" s="92">
        <v>111.74</v>
      </c>
      <c r="D747" s="81">
        <v>1</v>
      </c>
      <c r="E747" s="82" t="s">
        <v>65</v>
      </c>
    </row>
    <row r="748" spans="1:5" ht="14.25" customHeight="1" x14ac:dyDescent="0.3">
      <c r="A748" s="83">
        <v>41647.5</v>
      </c>
      <c r="B748" s="84">
        <v>3225.7517746541598</v>
      </c>
      <c r="C748" s="93">
        <v>111.213333333333</v>
      </c>
      <c r="D748" s="85">
        <v>1</v>
      </c>
      <c r="E748" s="86" t="s">
        <v>65</v>
      </c>
    </row>
    <row r="749" spans="1:5" ht="14.25" customHeight="1" x14ac:dyDescent="0.3">
      <c r="A749" s="79">
        <v>41648</v>
      </c>
      <c r="B749" s="80">
        <v>2425.1360756541599</v>
      </c>
      <c r="C749" s="92">
        <v>108.96833333333301</v>
      </c>
      <c r="D749" s="81">
        <v>1</v>
      </c>
      <c r="E749" s="82" t="s">
        <v>65</v>
      </c>
    </row>
    <row r="750" spans="1:5" ht="14.25" customHeight="1" x14ac:dyDescent="0.3">
      <c r="A750" s="83">
        <v>41648.5</v>
      </c>
      <c r="B750" s="84">
        <v>2401.8058121333302</v>
      </c>
      <c r="C750" s="93">
        <v>109.2625</v>
      </c>
      <c r="D750" s="85">
        <v>1</v>
      </c>
      <c r="E750" s="86" t="s">
        <v>65</v>
      </c>
    </row>
    <row r="751" spans="1:5" ht="14.25" customHeight="1" x14ac:dyDescent="0.3">
      <c r="A751" s="79">
        <v>41649</v>
      </c>
      <c r="B751" s="80">
        <v>2113.5125400799898</v>
      </c>
      <c r="C751" s="92">
        <v>110.199</v>
      </c>
      <c r="D751" s="81">
        <v>1</v>
      </c>
      <c r="E751" s="82" t="s">
        <v>65</v>
      </c>
    </row>
    <row r="752" spans="1:5" ht="14.25" customHeight="1" x14ac:dyDescent="0.3">
      <c r="A752" s="83">
        <v>41649.5</v>
      </c>
      <c r="B752" s="84">
        <v>2433.3480168166602</v>
      </c>
      <c r="C752" s="93">
        <v>111.273333333333</v>
      </c>
      <c r="D752" s="85">
        <v>1</v>
      </c>
      <c r="E752" s="86" t="s">
        <v>65</v>
      </c>
    </row>
    <row r="753" spans="1:5" ht="14.25" customHeight="1" x14ac:dyDescent="0.3">
      <c r="A753" s="79">
        <v>41650</v>
      </c>
      <c r="B753" s="80">
        <v>2189.0438997312399</v>
      </c>
      <c r="C753" s="92">
        <v>109.4875</v>
      </c>
      <c r="D753" s="81">
        <v>1</v>
      </c>
      <c r="E753" s="82" t="s">
        <v>65</v>
      </c>
    </row>
    <row r="754" spans="1:5" ht="14.25" customHeight="1" x14ac:dyDescent="0.3">
      <c r="A754" s="83">
        <v>41650.5</v>
      </c>
      <c r="B754" s="84">
        <v>2483.5657340083299</v>
      </c>
      <c r="C754" s="93">
        <v>110.505</v>
      </c>
      <c r="D754" s="85">
        <v>1</v>
      </c>
      <c r="E754" s="86" t="s">
        <v>65</v>
      </c>
    </row>
    <row r="755" spans="1:5" ht="14.25" customHeight="1" x14ac:dyDescent="0.3">
      <c r="A755" s="79">
        <v>41651</v>
      </c>
      <c r="B755" s="80">
        <v>1896.0243473666601</v>
      </c>
      <c r="C755" s="92">
        <v>109.098333333333</v>
      </c>
      <c r="D755" s="81">
        <v>1</v>
      </c>
      <c r="E755" s="82" t="s">
        <v>65</v>
      </c>
    </row>
    <row r="756" spans="1:5" ht="14.25" customHeight="1" x14ac:dyDescent="0.3">
      <c r="A756" s="83">
        <v>41651.5</v>
      </c>
      <c r="B756" s="84">
        <v>2615.8735382874902</v>
      </c>
      <c r="C756" s="93">
        <v>110.826666666666</v>
      </c>
      <c r="D756" s="85">
        <v>1</v>
      </c>
      <c r="E756" s="86" t="s">
        <v>65</v>
      </c>
    </row>
    <row r="757" spans="1:5" ht="14.25" customHeight="1" x14ac:dyDescent="0.3">
      <c r="A757" s="79">
        <v>41652</v>
      </c>
      <c r="B757" s="80">
        <v>1992.70477325416</v>
      </c>
      <c r="C757" s="92">
        <v>111.049166666666</v>
      </c>
      <c r="D757" s="81">
        <v>1</v>
      </c>
      <c r="E757" s="82" t="s">
        <v>65</v>
      </c>
    </row>
    <row r="758" spans="1:5" ht="14.25" customHeight="1" x14ac:dyDescent="0.3">
      <c r="A758" s="83">
        <v>41652.5</v>
      </c>
      <c r="B758" s="84">
        <v>2387.7880464916602</v>
      </c>
      <c r="C758" s="93">
        <v>109.829166666666</v>
      </c>
      <c r="D758" s="85">
        <v>1</v>
      </c>
      <c r="E758" s="86" t="s">
        <v>65</v>
      </c>
    </row>
    <row r="759" spans="1:5" ht="14.25" customHeight="1" x14ac:dyDescent="0.3">
      <c r="A759" s="79">
        <v>41653</v>
      </c>
      <c r="B759" s="80">
        <v>2358.34048073333</v>
      </c>
      <c r="C759" s="92">
        <v>110.7</v>
      </c>
      <c r="D759" s="81">
        <v>1</v>
      </c>
      <c r="E759" s="82" t="s">
        <v>65</v>
      </c>
    </row>
    <row r="760" spans="1:5" ht="14.25" customHeight="1" x14ac:dyDescent="0.3">
      <c r="A760" s="83">
        <v>41653.5</v>
      </c>
      <c r="B760" s="84">
        <v>3340.70503213333</v>
      </c>
      <c r="C760" s="93">
        <v>109.087499999999</v>
      </c>
      <c r="D760" s="85">
        <v>1</v>
      </c>
      <c r="E760" s="86" t="s">
        <v>65</v>
      </c>
    </row>
    <row r="761" spans="1:5" ht="14.25" customHeight="1" x14ac:dyDescent="0.3">
      <c r="A761" s="79">
        <v>41654</v>
      </c>
      <c r="B761" s="80">
        <v>2842.3093060374899</v>
      </c>
      <c r="C761" s="92">
        <v>109.721666666666</v>
      </c>
      <c r="D761" s="81">
        <v>1</v>
      </c>
      <c r="E761" s="82" t="s">
        <v>65</v>
      </c>
    </row>
    <row r="762" spans="1:5" ht="14.25" customHeight="1" x14ac:dyDescent="0.3">
      <c r="A762" s="83">
        <v>41654.5</v>
      </c>
      <c r="B762" s="84">
        <v>3250.4874035166599</v>
      </c>
      <c r="C762" s="93">
        <v>111.22666666666601</v>
      </c>
      <c r="D762" s="85">
        <v>1</v>
      </c>
      <c r="E762" s="86" t="s">
        <v>65</v>
      </c>
    </row>
    <row r="763" spans="1:5" ht="14.25" customHeight="1" x14ac:dyDescent="0.3">
      <c r="A763" s="79">
        <v>41655</v>
      </c>
      <c r="B763" s="80">
        <v>2453.1961141708298</v>
      </c>
      <c r="C763" s="92">
        <v>112.73</v>
      </c>
      <c r="D763" s="81">
        <v>1</v>
      </c>
      <c r="E763" s="82" t="s">
        <v>65</v>
      </c>
    </row>
    <row r="764" spans="1:5" ht="14.25" customHeight="1" x14ac:dyDescent="0.3">
      <c r="A764" s="83">
        <v>41655.5</v>
      </c>
      <c r="B764" s="84">
        <v>2536.4750736916599</v>
      </c>
      <c r="C764" s="93">
        <v>111.52500000000001</v>
      </c>
      <c r="D764" s="85">
        <v>1</v>
      </c>
      <c r="E764" s="86" t="s">
        <v>65</v>
      </c>
    </row>
    <row r="765" spans="1:5" ht="14.25" customHeight="1" x14ac:dyDescent="0.3">
      <c r="A765" s="79">
        <v>41656</v>
      </c>
      <c r="B765" s="80">
        <v>1958.7403593583299</v>
      </c>
      <c r="C765" s="92">
        <v>110.448333333333</v>
      </c>
      <c r="D765" s="81">
        <v>1</v>
      </c>
      <c r="E765" s="82" t="s">
        <v>65</v>
      </c>
    </row>
    <row r="766" spans="1:5" ht="14.25" customHeight="1" x14ac:dyDescent="0.3">
      <c r="A766" s="83">
        <v>41656.5</v>
      </c>
      <c r="B766" s="84">
        <v>2217.7377323208302</v>
      </c>
      <c r="C766" s="93">
        <v>109.19416666666601</v>
      </c>
      <c r="D766" s="85">
        <v>1</v>
      </c>
      <c r="E766" s="86" t="s">
        <v>65</v>
      </c>
    </row>
    <row r="767" spans="1:5" ht="14.25" customHeight="1" x14ac:dyDescent="0.3">
      <c r="A767" s="79">
        <v>41657</v>
      </c>
      <c r="B767" s="80">
        <v>2035.5217133875001</v>
      </c>
      <c r="C767" s="92">
        <v>112.33750000000001</v>
      </c>
      <c r="D767" s="81">
        <v>1</v>
      </c>
      <c r="E767" s="82" t="s">
        <v>65</v>
      </c>
    </row>
    <row r="768" spans="1:5" ht="14.25" customHeight="1" x14ac:dyDescent="0.3">
      <c r="A768" s="83">
        <v>41657.5</v>
      </c>
      <c r="B768" s="84">
        <v>2450.3480851874901</v>
      </c>
      <c r="C768" s="93">
        <v>109.47499999999999</v>
      </c>
      <c r="D768" s="85">
        <v>1</v>
      </c>
      <c r="E768" s="86" t="s">
        <v>65</v>
      </c>
    </row>
    <row r="769" spans="1:5" ht="14.25" customHeight="1" x14ac:dyDescent="0.3">
      <c r="A769" s="79">
        <v>41658</v>
      </c>
      <c r="B769" s="80">
        <v>1864.6022638714201</v>
      </c>
      <c r="C769" s="92">
        <v>109.98857142857101</v>
      </c>
      <c r="D769" s="81">
        <v>1</v>
      </c>
      <c r="E769" s="82" t="s">
        <v>65</v>
      </c>
    </row>
    <row r="770" spans="1:5" ht="14.25" customHeight="1" x14ac:dyDescent="0.3">
      <c r="A770" s="83">
        <v>41658.5</v>
      </c>
      <c r="B770" s="84">
        <v>2278.1295495916602</v>
      </c>
      <c r="C770" s="93">
        <v>110.447499999999</v>
      </c>
      <c r="D770" s="85">
        <v>1</v>
      </c>
      <c r="E770" s="86" t="s">
        <v>65</v>
      </c>
    </row>
    <row r="771" spans="1:5" ht="14.25" customHeight="1" x14ac:dyDescent="0.3">
      <c r="A771" s="79">
        <v>41659</v>
      </c>
      <c r="B771" s="80">
        <v>1924.9605551166601</v>
      </c>
      <c r="C771" s="92">
        <v>109.126666666666</v>
      </c>
      <c r="D771" s="81">
        <v>1</v>
      </c>
      <c r="E771" s="82" t="s">
        <v>65</v>
      </c>
    </row>
    <row r="772" spans="1:5" ht="14.25" customHeight="1" x14ac:dyDescent="0.3">
      <c r="A772" s="83">
        <v>41659.5</v>
      </c>
      <c r="B772" s="84">
        <v>2560.8750446249901</v>
      </c>
      <c r="C772" s="93">
        <v>111.745833333333</v>
      </c>
      <c r="D772" s="85">
        <v>1</v>
      </c>
      <c r="E772" s="86" t="s">
        <v>65</v>
      </c>
    </row>
    <row r="773" spans="1:5" ht="14.25" customHeight="1" x14ac:dyDescent="0.3">
      <c r="A773" s="79">
        <v>41660</v>
      </c>
      <c r="B773" s="80">
        <v>2127.80860193749</v>
      </c>
      <c r="C773" s="92">
        <v>110.930833333333</v>
      </c>
      <c r="D773" s="81">
        <v>1</v>
      </c>
      <c r="E773" s="82" t="s">
        <v>65</v>
      </c>
    </row>
    <row r="774" spans="1:5" ht="14.25" customHeight="1" x14ac:dyDescent="0.3">
      <c r="A774" s="83">
        <v>41660.5</v>
      </c>
      <c r="B774" s="84">
        <v>2746.1296072416599</v>
      </c>
      <c r="C774" s="93">
        <v>110.345833333333</v>
      </c>
      <c r="D774" s="85">
        <v>1</v>
      </c>
      <c r="E774" s="86" t="s">
        <v>65</v>
      </c>
    </row>
    <row r="775" spans="1:5" ht="14.25" customHeight="1" x14ac:dyDescent="0.3">
      <c r="A775" s="79">
        <v>41661</v>
      </c>
      <c r="B775" s="80">
        <v>2140.0864342166601</v>
      </c>
      <c r="C775" s="92">
        <v>110.689999999999</v>
      </c>
      <c r="D775" s="81">
        <v>1</v>
      </c>
      <c r="E775" s="82" t="s">
        <v>65</v>
      </c>
    </row>
    <row r="776" spans="1:5" ht="14.25" customHeight="1" x14ac:dyDescent="0.3">
      <c r="A776" s="83">
        <v>41661.5</v>
      </c>
      <c r="B776" s="84">
        <v>2651.1279091166598</v>
      </c>
      <c r="C776" s="93">
        <v>111.839166666666</v>
      </c>
      <c r="D776" s="85">
        <v>1</v>
      </c>
      <c r="E776" s="86" t="s">
        <v>65</v>
      </c>
    </row>
    <row r="777" spans="1:5" ht="14.25" customHeight="1" x14ac:dyDescent="0.3">
      <c r="A777" s="79">
        <v>41662</v>
      </c>
      <c r="B777" s="80">
        <v>2198.8909038583301</v>
      </c>
      <c r="C777" s="92">
        <v>111.34083333333299</v>
      </c>
      <c r="D777" s="81">
        <v>1</v>
      </c>
      <c r="E777" s="82" t="s">
        <v>65</v>
      </c>
    </row>
    <row r="778" spans="1:5" ht="14.25" customHeight="1" x14ac:dyDescent="0.3">
      <c r="A778" s="83">
        <v>41662.5</v>
      </c>
      <c r="B778" s="84">
        <v>2598.18044052499</v>
      </c>
      <c r="C778" s="93">
        <v>111.143333333333</v>
      </c>
      <c r="D778" s="85">
        <v>1</v>
      </c>
      <c r="E778" s="86" t="s">
        <v>65</v>
      </c>
    </row>
    <row r="779" spans="1:5" ht="14.25" customHeight="1" x14ac:dyDescent="0.3">
      <c r="A779" s="79">
        <v>41663</v>
      </c>
      <c r="B779" s="80">
        <v>2166.8205700090898</v>
      </c>
      <c r="C779" s="92">
        <v>110.728181818181</v>
      </c>
      <c r="D779" s="81">
        <v>1</v>
      </c>
      <c r="E779" s="82" t="s">
        <v>65</v>
      </c>
    </row>
    <row r="780" spans="1:5" ht="14.25" customHeight="1" x14ac:dyDescent="0.3">
      <c r="A780" s="83">
        <v>41663.5</v>
      </c>
      <c r="B780" s="84">
        <v>2420.47367987499</v>
      </c>
      <c r="C780" s="93">
        <v>110.1</v>
      </c>
      <c r="D780" s="85">
        <v>1</v>
      </c>
      <c r="E780" s="86" t="s">
        <v>65</v>
      </c>
    </row>
    <row r="781" spans="1:5" ht="14.25" customHeight="1" x14ac:dyDescent="0.3">
      <c r="A781" s="79">
        <v>41664</v>
      </c>
      <c r="B781" s="80">
        <v>2104.8423878291601</v>
      </c>
      <c r="C781" s="92">
        <v>111.549166666666</v>
      </c>
      <c r="D781" s="81">
        <v>1</v>
      </c>
      <c r="E781" s="82" t="s">
        <v>65</v>
      </c>
    </row>
    <row r="782" spans="1:5" ht="14.25" customHeight="1" x14ac:dyDescent="0.3">
      <c r="A782" s="83">
        <v>41664.5</v>
      </c>
      <c r="B782" s="84">
        <v>2301.0493781833302</v>
      </c>
      <c r="C782" s="93">
        <v>110.77</v>
      </c>
      <c r="D782" s="85">
        <v>1</v>
      </c>
      <c r="E782" s="86" t="s">
        <v>65</v>
      </c>
    </row>
    <row r="783" spans="1:5" ht="14.25" customHeight="1" x14ac:dyDescent="0.3">
      <c r="A783" s="79">
        <v>41665</v>
      </c>
      <c r="B783" s="80">
        <v>2010.89693983749</v>
      </c>
      <c r="C783" s="92">
        <v>109.4325</v>
      </c>
      <c r="D783" s="81">
        <v>1</v>
      </c>
      <c r="E783" s="82" t="s">
        <v>65</v>
      </c>
    </row>
    <row r="784" spans="1:5" ht="14.25" customHeight="1" x14ac:dyDescent="0.3">
      <c r="A784" s="83">
        <v>41665.5</v>
      </c>
      <c r="B784" s="84">
        <v>2440.1286881583301</v>
      </c>
      <c r="C784" s="93">
        <v>110.096666666666</v>
      </c>
      <c r="D784" s="85">
        <v>1</v>
      </c>
      <c r="E784" s="86" t="s">
        <v>65</v>
      </c>
    </row>
    <row r="785" spans="1:5" ht="14.25" customHeight="1" x14ac:dyDescent="0.3">
      <c r="A785" s="79">
        <v>41666</v>
      </c>
      <c r="B785" s="80">
        <v>1872.7888722083301</v>
      </c>
      <c r="C785" s="92">
        <v>110.041666666666</v>
      </c>
      <c r="D785" s="81">
        <v>1</v>
      </c>
      <c r="E785" s="82" t="s">
        <v>65</v>
      </c>
    </row>
    <row r="786" spans="1:5" ht="14.25" customHeight="1" x14ac:dyDescent="0.3">
      <c r="A786" s="83">
        <v>41666.5</v>
      </c>
      <c r="B786" s="84">
        <v>2702.8843677749901</v>
      </c>
      <c r="C786" s="93">
        <v>111.23916666666599</v>
      </c>
      <c r="D786" s="85">
        <v>1</v>
      </c>
      <c r="E786" s="86" t="s">
        <v>65</v>
      </c>
    </row>
    <row r="787" spans="1:5" ht="14.25" customHeight="1" x14ac:dyDescent="0.3">
      <c r="A787" s="79">
        <v>41667</v>
      </c>
      <c r="B787" s="80">
        <v>1862.09098722916</v>
      </c>
      <c r="C787" s="92">
        <v>110.66</v>
      </c>
      <c r="D787" s="81">
        <v>1</v>
      </c>
      <c r="E787" s="82" t="s">
        <v>65</v>
      </c>
    </row>
    <row r="788" spans="1:5" ht="14.25" customHeight="1" x14ac:dyDescent="0.3">
      <c r="A788" s="83">
        <v>41667.5</v>
      </c>
      <c r="B788" s="84">
        <v>2301.8307151874901</v>
      </c>
      <c r="C788" s="93">
        <v>110.686666666666</v>
      </c>
      <c r="D788" s="85">
        <v>1</v>
      </c>
      <c r="E788" s="86" t="s">
        <v>65</v>
      </c>
    </row>
    <row r="789" spans="1:5" ht="14.25" customHeight="1" x14ac:dyDescent="0.3">
      <c r="A789" s="79">
        <v>41668</v>
      </c>
      <c r="B789" s="80">
        <v>2141.2100704499899</v>
      </c>
      <c r="C789" s="92">
        <v>110.626666666666</v>
      </c>
      <c r="D789" s="81">
        <v>1</v>
      </c>
      <c r="E789" s="82" t="s">
        <v>65</v>
      </c>
    </row>
    <row r="790" spans="1:5" ht="14.25" customHeight="1" x14ac:dyDescent="0.3">
      <c r="A790" s="83">
        <v>41668.5</v>
      </c>
      <c r="B790" s="84">
        <v>2542.9754542625001</v>
      </c>
      <c r="C790" s="93">
        <v>111.21833333333301</v>
      </c>
      <c r="D790" s="85">
        <v>1</v>
      </c>
      <c r="E790" s="86" t="s">
        <v>65</v>
      </c>
    </row>
    <row r="791" spans="1:5" ht="14.25" customHeight="1" x14ac:dyDescent="0.3">
      <c r="A791" s="79">
        <v>41669</v>
      </c>
      <c r="B791" s="80">
        <v>2141.6758152541602</v>
      </c>
      <c r="C791" s="92">
        <v>110.458333333333</v>
      </c>
      <c r="D791" s="81">
        <v>1</v>
      </c>
      <c r="E791" s="82" t="s">
        <v>65</v>
      </c>
    </row>
    <row r="792" spans="1:5" ht="14.25" customHeight="1" x14ac:dyDescent="0.3">
      <c r="A792" s="83">
        <v>41669.5</v>
      </c>
      <c r="B792" s="84">
        <v>2821.5852816249899</v>
      </c>
      <c r="C792" s="93">
        <v>109.5825</v>
      </c>
      <c r="D792" s="85">
        <v>1</v>
      </c>
      <c r="E792" s="86" t="s">
        <v>65</v>
      </c>
    </row>
    <row r="793" spans="1:5" ht="14.25" customHeight="1" x14ac:dyDescent="0.3">
      <c r="A793" s="79">
        <v>41670</v>
      </c>
      <c r="B793" s="80">
        <v>2121.2677979249902</v>
      </c>
      <c r="C793" s="92">
        <v>110.05416666666601</v>
      </c>
      <c r="D793" s="81">
        <v>1</v>
      </c>
      <c r="E793" s="82" t="s">
        <v>65</v>
      </c>
    </row>
    <row r="794" spans="1:5" ht="14.25" customHeight="1" x14ac:dyDescent="0.3">
      <c r="A794" s="83">
        <v>41670.5</v>
      </c>
      <c r="B794" s="84">
        <v>2725.2631981750001</v>
      </c>
      <c r="C794" s="93">
        <v>110.781666666666</v>
      </c>
      <c r="D794" s="85">
        <v>1</v>
      </c>
      <c r="E794" s="86" t="s">
        <v>65</v>
      </c>
    </row>
    <row r="795" spans="1:5" ht="14.25" customHeight="1" x14ac:dyDescent="0.3">
      <c r="A795" s="79">
        <v>41671</v>
      </c>
      <c r="B795" s="80">
        <v>2168.7831825916601</v>
      </c>
      <c r="C795" s="92">
        <v>112.41</v>
      </c>
      <c r="D795" s="81">
        <v>2</v>
      </c>
      <c r="E795" s="82" t="s">
        <v>65</v>
      </c>
    </row>
    <row r="796" spans="1:5" ht="14.25" customHeight="1" x14ac:dyDescent="0.3">
      <c r="A796" s="83">
        <v>41671.5</v>
      </c>
      <c r="B796" s="84">
        <v>2961.5898729458299</v>
      </c>
      <c r="C796" s="93">
        <v>110.198333333333</v>
      </c>
      <c r="D796" s="85">
        <v>2</v>
      </c>
      <c r="E796" s="86" t="s">
        <v>65</v>
      </c>
    </row>
    <row r="797" spans="1:5" ht="14.25" customHeight="1" x14ac:dyDescent="0.3">
      <c r="A797" s="79">
        <v>41672</v>
      </c>
      <c r="B797" s="80">
        <v>2059.6434400374901</v>
      </c>
      <c r="C797" s="92">
        <v>110.21749999999901</v>
      </c>
      <c r="D797" s="81">
        <v>2</v>
      </c>
      <c r="E797" s="82" t="s">
        <v>65</v>
      </c>
    </row>
    <row r="798" spans="1:5" ht="14.25" customHeight="1" x14ac:dyDescent="0.3">
      <c r="A798" s="83">
        <v>41672.5</v>
      </c>
      <c r="B798" s="84">
        <v>2915.94190402499</v>
      </c>
      <c r="C798" s="93">
        <v>110.13</v>
      </c>
      <c r="D798" s="85">
        <v>2</v>
      </c>
      <c r="E798" s="86" t="s">
        <v>65</v>
      </c>
    </row>
    <row r="799" spans="1:5" ht="14.25" customHeight="1" x14ac:dyDescent="0.3">
      <c r="A799" s="79">
        <v>41673</v>
      </c>
      <c r="B799" s="80">
        <v>2074.9507374291602</v>
      </c>
      <c r="C799" s="92">
        <v>109.869999999999</v>
      </c>
      <c r="D799" s="81">
        <v>2</v>
      </c>
      <c r="E799" s="82" t="s">
        <v>65</v>
      </c>
    </row>
    <row r="800" spans="1:5" ht="14.25" customHeight="1" x14ac:dyDescent="0.3">
      <c r="A800" s="83">
        <v>41673.5</v>
      </c>
      <c r="B800" s="84">
        <v>2840.1388558458302</v>
      </c>
      <c r="C800" s="93">
        <v>110.466666666666</v>
      </c>
      <c r="D800" s="85">
        <v>2</v>
      </c>
      <c r="E800" s="86" t="s">
        <v>65</v>
      </c>
    </row>
    <row r="801" spans="1:5" ht="14.25" customHeight="1" x14ac:dyDescent="0.3">
      <c r="A801" s="79">
        <v>41674</v>
      </c>
      <c r="B801" s="80">
        <v>2336.1864341833302</v>
      </c>
      <c r="C801" s="92">
        <v>110.5425</v>
      </c>
      <c r="D801" s="81">
        <v>2</v>
      </c>
      <c r="E801" s="82" t="s">
        <v>65</v>
      </c>
    </row>
    <row r="802" spans="1:5" ht="14.25" customHeight="1" x14ac:dyDescent="0.3">
      <c r="A802" s="83">
        <v>41674.5</v>
      </c>
      <c r="B802" s="84">
        <v>2795.9823378666601</v>
      </c>
      <c r="C802" s="93">
        <v>110.20083333333299</v>
      </c>
      <c r="D802" s="85">
        <v>2</v>
      </c>
      <c r="E802" s="86" t="s">
        <v>65</v>
      </c>
    </row>
    <row r="803" spans="1:5" ht="14.25" customHeight="1" x14ac:dyDescent="0.3">
      <c r="A803" s="79">
        <v>41675</v>
      </c>
      <c r="B803" s="80">
        <v>2203.7443846374899</v>
      </c>
      <c r="C803" s="92">
        <v>111.087499999999</v>
      </c>
      <c r="D803" s="81">
        <v>2</v>
      </c>
      <c r="E803" s="82" t="s">
        <v>65</v>
      </c>
    </row>
    <row r="804" spans="1:5" ht="14.25" customHeight="1" x14ac:dyDescent="0.3">
      <c r="A804" s="83">
        <v>41675.5</v>
      </c>
      <c r="B804" s="84">
        <v>2514.4400851124901</v>
      </c>
      <c r="C804" s="93">
        <v>111.925833333333</v>
      </c>
      <c r="D804" s="85">
        <v>2</v>
      </c>
      <c r="E804" s="86" t="s">
        <v>65</v>
      </c>
    </row>
    <row r="805" spans="1:5" ht="14.25" customHeight="1" x14ac:dyDescent="0.3">
      <c r="A805" s="79">
        <v>41676</v>
      </c>
      <c r="B805" s="80">
        <v>2254.8362323375</v>
      </c>
      <c r="C805" s="92">
        <v>112.255</v>
      </c>
      <c r="D805" s="81">
        <v>2</v>
      </c>
      <c r="E805" s="82" t="s">
        <v>65</v>
      </c>
    </row>
    <row r="806" spans="1:5" ht="14.25" customHeight="1" x14ac:dyDescent="0.3">
      <c r="A806" s="83">
        <v>41676.5</v>
      </c>
      <c r="B806" s="84">
        <v>2369.5948363374901</v>
      </c>
      <c r="C806" s="93">
        <v>109.486666666666</v>
      </c>
      <c r="D806" s="85">
        <v>2</v>
      </c>
      <c r="E806" s="86" t="s">
        <v>65</v>
      </c>
    </row>
    <row r="807" spans="1:5" ht="14.25" customHeight="1" x14ac:dyDescent="0.3">
      <c r="A807" s="79">
        <v>41677</v>
      </c>
      <c r="B807" s="80">
        <v>1974.18200617916</v>
      </c>
      <c r="C807" s="92">
        <v>109.698333333333</v>
      </c>
      <c r="D807" s="81">
        <v>2</v>
      </c>
      <c r="E807" s="82" t="s">
        <v>65</v>
      </c>
    </row>
    <row r="808" spans="1:5" ht="14.25" customHeight="1" x14ac:dyDescent="0.3">
      <c r="A808" s="83">
        <v>41677.5</v>
      </c>
      <c r="B808" s="84">
        <v>2271.7791866166599</v>
      </c>
      <c r="C808" s="93">
        <v>111.64666666666599</v>
      </c>
      <c r="D808" s="85">
        <v>2</v>
      </c>
      <c r="E808" s="86" t="s">
        <v>65</v>
      </c>
    </row>
    <row r="809" spans="1:5" ht="14.25" customHeight="1" x14ac:dyDescent="0.3">
      <c r="A809" s="79">
        <v>41678</v>
      </c>
      <c r="B809" s="80">
        <v>2014.2160829833299</v>
      </c>
      <c r="C809" s="92">
        <v>111.567777777777</v>
      </c>
      <c r="D809" s="81">
        <v>2</v>
      </c>
      <c r="E809" s="82" t="s">
        <v>65</v>
      </c>
    </row>
    <row r="810" spans="1:5" ht="14.25" customHeight="1" x14ac:dyDescent="0.3">
      <c r="A810" s="83">
        <v>41678.5</v>
      </c>
      <c r="B810" s="84">
        <v>2596.5701936458299</v>
      </c>
      <c r="C810" s="93">
        <v>109.755833333333</v>
      </c>
      <c r="D810" s="85">
        <v>2</v>
      </c>
      <c r="E810" s="86" t="s">
        <v>65</v>
      </c>
    </row>
    <row r="811" spans="1:5" ht="14.25" customHeight="1" x14ac:dyDescent="0.3">
      <c r="A811" s="79">
        <v>41679</v>
      </c>
      <c r="B811" s="80">
        <v>1867.4815676363601</v>
      </c>
      <c r="C811" s="92">
        <v>109.17090909090901</v>
      </c>
      <c r="D811" s="81">
        <v>2</v>
      </c>
      <c r="E811" s="82" t="s">
        <v>65</v>
      </c>
    </row>
    <row r="812" spans="1:5" ht="14.25" customHeight="1" x14ac:dyDescent="0.3">
      <c r="A812" s="83">
        <v>41679.5</v>
      </c>
      <c r="B812" s="84">
        <v>2828.9775346166598</v>
      </c>
      <c r="C812" s="93">
        <v>111.13249999999999</v>
      </c>
      <c r="D812" s="85">
        <v>2</v>
      </c>
      <c r="E812" s="86" t="s">
        <v>65</v>
      </c>
    </row>
    <row r="813" spans="1:5" ht="14.25" customHeight="1" x14ac:dyDescent="0.3">
      <c r="A813" s="79">
        <v>41680</v>
      </c>
      <c r="B813" s="80">
        <v>1994.4438366499901</v>
      </c>
      <c r="C813" s="92">
        <v>109.654166666666</v>
      </c>
      <c r="D813" s="81">
        <v>2</v>
      </c>
      <c r="E813" s="82" t="s">
        <v>65</v>
      </c>
    </row>
    <row r="814" spans="1:5" ht="14.25" customHeight="1" x14ac:dyDescent="0.3">
      <c r="A814" s="83">
        <v>41680.5</v>
      </c>
      <c r="B814" s="84">
        <v>2926.1708955250001</v>
      </c>
      <c r="C814" s="93">
        <v>109.68</v>
      </c>
      <c r="D814" s="85">
        <v>2</v>
      </c>
      <c r="E814" s="86" t="s">
        <v>65</v>
      </c>
    </row>
    <row r="815" spans="1:5" ht="14.25" customHeight="1" x14ac:dyDescent="0.3">
      <c r="A815" s="79">
        <v>41681</v>
      </c>
      <c r="B815" s="80">
        <v>2554.6178627291602</v>
      </c>
      <c r="C815" s="92">
        <v>110.40583333333301</v>
      </c>
      <c r="D815" s="81">
        <v>2</v>
      </c>
      <c r="E815" s="82" t="s">
        <v>65</v>
      </c>
    </row>
    <row r="816" spans="1:5" ht="14.25" customHeight="1" x14ac:dyDescent="0.3">
      <c r="A816" s="83">
        <v>41681.5</v>
      </c>
      <c r="B816" s="84">
        <v>3236.4869237541602</v>
      </c>
      <c r="C816" s="93">
        <v>112.82250000000001</v>
      </c>
      <c r="D816" s="85">
        <v>2</v>
      </c>
      <c r="E816" s="86" t="s">
        <v>65</v>
      </c>
    </row>
    <row r="817" spans="1:5" ht="14.25" customHeight="1" x14ac:dyDescent="0.3">
      <c r="A817" s="79">
        <v>41682</v>
      </c>
      <c r="B817" s="80">
        <v>2762.5157089416598</v>
      </c>
      <c r="C817" s="92">
        <v>110.1425</v>
      </c>
      <c r="D817" s="81">
        <v>2</v>
      </c>
      <c r="E817" s="82" t="s">
        <v>65</v>
      </c>
    </row>
    <row r="818" spans="1:5" ht="14.25" customHeight="1" x14ac:dyDescent="0.3">
      <c r="A818" s="83">
        <v>41682.5</v>
      </c>
      <c r="B818" s="84">
        <v>3531.5317287999901</v>
      </c>
      <c r="C818" s="93">
        <v>109.690833333333</v>
      </c>
      <c r="D818" s="85">
        <v>2</v>
      </c>
      <c r="E818" s="86" t="s">
        <v>65</v>
      </c>
    </row>
    <row r="819" spans="1:5" ht="14.25" customHeight="1" x14ac:dyDescent="0.3">
      <c r="A819" s="79">
        <v>41683</v>
      </c>
      <c r="B819" s="80">
        <v>2745.1802333625001</v>
      </c>
      <c r="C819" s="92">
        <v>109.82583333333299</v>
      </c>
      <c r="D819" s="81">
        <v>2</v>
      </c>
      <c r="E819" s="82" t="s">
        <v>65</v>
      </c>
    </row>
    <row r="820" spans="1:5" ht="14.25" customHeight="1" x14ac:dyDescent="0.3">
      <c r="A820" s="83">
        <v>41683.5</v>
      </c>
      <c r="B820" s="84">
        <v>3355.4509319083299</v>
      </c>
      <c r="C820" s="93">
        <v>111.9975</v>
      </c>
      <c r="D820" s="85">
        <v>2</v>
      </c>
      <c r="E820" s="86" t="s">
        <v>65</v>
      </c>
    </row>
    <row r="821" spans="1:5" ht="14.25" customHeight="1" x14ac:dyDescent="0.3">
      <c r="A821" s="79">
        <v>41684</v>
      </c>
      <c r="B821" s="80">
        <v>2603.7976719583298</v>
      </c>
      <c r="C821" s="92">
        <v>111.880833333333</v>
      </c>
      <c r="D821" s="81">
        <v>2</v>
      </c>
      <c r="E821" s="82" t="s">
        <v>65</v>
      </c>
    </row>
    <row r="822" spans="1:5" ht="14.25" customHeight="1" x14ac:dyDescent="0.3">
      <c r="A822" s="83">
        <v>41684.5</v>
      </c>
      <c r="B822" s="84">
        <v>2861.9960459624899</v>
      </c>
      <c r="C822" s="93">
        <v>112.26333333333299</v>
      </c>
      <c r="D822" s="85">
        <v>2</v>
      </c>
      <c r="E822" s="86" t="s">
        <v>65</v>
      </c>
    </row>
    <row r="823" spans="1:5" ht="14.25" customHeight="1" x14ac:dyDescent="0.3">
      <c r="A823" s="79">
        <v>41685</v>
      </c>
      <c r="B823" s="80">
        <v>2363.6217625333302</v>
      </c>
      <c r="C823" s="92">
        <v>110.1575</v>
      </c>
      <c r="D823" s="81">
        <v>2</v>
      </c>
      <c r="E823" s="82" t="s">
        <v>65</v>
      </c>
    </row>
    <row r="824" spans="1:5" ht="14.25" customHeight="1" x14ac:dyDescent="0.3">
      <c r="A824" s="83">
        <v>41685.5</v>
      </c>
      <c r="B824" s="84">
        <v>2935.9480111624898</v>
      </c>
      <c r="C824" s="93">
        <v>111.238333333333</v>
      </c>
      <c r="D824" s="85">
        <v>2</v>
      </c>
      <c r="E824" s="86" t="s">
        <v>65</v>
      </c>
    </row>
    <row r="825" spans="1:5" ht="14.25" customHeight="1" x14ac:dyDescent="0.3">
      <c r="A825" s="79">
        <v>41686</v>
      </c>
      <c r="B825" s="80">
        <v>2179.3191565458301</v>
      </c>
      <c r="C825" s="92">
        <v>110.713333333333</v>
      </c>
      <c r="D825" s="81">
        <v>2</v>
      </c>
      <c r="E825" s="82" t="s">
        <v>65</v>
      </c>
    </row>
    <row r="826" spans="1:5" ht="14.25" customHeight="1" x14ac:dyDescent="0.3">
      <c r="A826" s="83">
        <v>41686.5</v>
      </c>
      <c r="B826" s="84">
        <v>2726.05105495833</v>
      </c>
      <c r="C826" s="93">
        <v>109.839166666666</v>
      </c>
      <c r="D826" s="85">
        <v>2</v>
      </c>
      <c r="E826" s="86" t="s">
        <v>65</v>
      </c>
    </row>
    <row r="827" spans="1:5" ht="14.25" customHeight="1" x14ac:dyDescent="0.3">
      <c r="A827" s="79">
        <v>41687</v>
      </c>
      <c r="B827" s="80">
        <v>1942.2621511416601</v>
      </c>
      <c r="C827" s="92">
        <v>111.431666666666</v>
      </c>
      <c r="D827" s="81">
        <v>2</v>
      </c>
      <c r="E827" s="82" t="s">
        <v>65</v>
      </c>
    </row>
    <row r="828" spans="1:5" ht="14.25" customHeight="1" x14ac:dyDescent="0.3">
      <c r="A828" s="83">
        <v>41687.5</v>
      </c>
      <c r="B828" s="84">
        <v>2233.6403290041599</v>
      </c>
      <c r="C828" s="93">
        <v>111.12583333333301</v>
      </c>
      <c r="D828" s="85">
        <v>2</v>
      </c>
      <c r="E828" s="86" t="s">
        <v>65</v>
      </c>
    </row>
    <row r="829" spans="1:5" ht="14.25" customHeight="1" x14ac:dyDescent="0.3">
      <c r="A829" s="79">
        <v>41688</v>
      </c>
      <c r="B829" s="80">
        <v>2017.2257905399899</v>
      </c>
      <c r="C829" s="92">
        <v>111.320999999999</v>
      </c>
      <c r="D829" s="81">
        <v>2</v>
      </c>
      <c r="E829" s="82" t="s">
        <v>65</v>
      </c>
    </row>
    <row r="830" spans="1:5" ht="14.25" customHeight="1" x14ac:dyDescent="0.3">
      <c r="A830" s="83">
        <v>41688.5</v>
      </c>
      <c r="B830" s="84">
        <v>2359.1199209874899</v>
      </c>
      <c r="C830" s="93">
        <v>111.66500000000001</v>
      </c>
      <c r="D830" s="85">
        <v>2</v>
      </c>
      <c r="E830" s="86" t="s">
        <v>65</v>
      </c>
    </row>
    <row r="831" spans="1:5" ht="14.25" customHeight="1" x14ac:dyDescent="0.3">
      <c r="A831" s="79">
        <v>41689</v>
      </c>
      <c r="B831" s="80">
        <v>2334.5526278249999</v>
      </c>
      <c r="C831" s="92">
        <v>111.086249999999</v>
      </c>
      <c r="D831" s="81">
        <v>2</v>
      </c>
      <c r="E831" s="82" t="s">
        <v>65</v>
      </c>
    </row>
    <row r="832" spans="1:5" ht="14.25" customHeight="1" x14ac:dyDescent="0.3">
      <c r="A832" s="83">
        <v>41689.5</v>
      </c>
      <c r="B832" s="84">
        <v>2805.6281315333299</v>
      </c>
      <c r="C832" s="93">
        <v>110.28916666666601</v>
      </c>
      <c r="D832" s="85">
        <v>2</v>
      </c>
      <c r="E832" s="86" t="s">
        <v>65</v>
      </c>
    </row>
    <row r="833" spans="1:5" ht="14.25" customHeight="1" x14ac:dyDescent="0.3">
      <c r="A833" s="79">
        <v>41690</v>
      </c>
      <c r="B833" s="80">
        <v>2303.4694622749898</v>
      </c>
      <c r="C833" s="92">
        <v>111.447499999999</v>
      </c>
      <c r="D833" s="81">
        <v>2</v>
      </c>
      <c r="E833" s="82" t="s">
        <v>65</v>
      </c>
    </row>
    <row r="834" spans="1:5" ht="14.25" customHeight="1" x14ac:dyDescent="0.3">
      <c r="A834" s="83">
        <v>41690.5</v>
      </c>
      <c r="B834" s="84">
        <v>3590.6828627166601</v>
      </c>
      <c r="C834" s="93">
        <v>111.65249999999899</v>
      </c>
      <c r="D834" s="85">
        <v>2</v>
      </c>
      <c r="E834" s="86" t="s">
        <v>65</v>
      </c>
    </row>
    <row r="835" spans="1:5" ht="14.25" customHeight="1" x14ac:dyDescent="0.3">
      <c r="A835" s="79">
        <v>41691</v>
      </c>
      <c r="B835" s="80">
        <v>2704.1649466458298</v>
      </c>
      <c r="C835" s="92">
        <v>110.511666666666</v>
      </c>
      <c r="D835" s="81">
        <v>2</v>
      </c>
      <c r="E835" s="82" t="s">
        <v>65</v>
      </c>
    </row>
    <row r="836" spans="1:5" ht="14.25" customHeight="1" x14ac:dyDescent="0.3">
      <c r="A836" s="83">
        <v>41691.5</v>
      </c>
      <c r="B836" s="84">
        <v>3365.87835465833</v>
      </c>
      <c r="C836" s="93">
        <v>111.26</v>
      </c>
      <c r="D836" s="85">
        <v>2</v>
      </c>
      <c r="E836" s="86" t="s">
        <v>65</v>
      </c>
    </row>
    <row r="837" spans="1:5" ht="14.25" customHeight="1" x14ac:dyDescent="0.3">
      <c r="A837" s="79">
        <v>41692</v>
      </c>
      <c r="B837" s="80">
        <v>2625.0986705750001</v>
      </c>
      <c r="C837" s="92">
        <v>108.296666666666</v>
      </c>
      <c r="D837" s="81">
        <v>2</v>
      </c>
      <c r="E837" s="82" t="s">
        <v>65</v>
      </c>
    </row>
    <row r="838" spans="1:5" ht="14.25" customHeight="1" x14ac:dyDescent="0.3">
      <c r="A838" s="83">
        <v>41692.5</v>
      </c>
      <c r="B838" s="84">
        <v>2556.60953337916</v>
      </c>
      <c r="C838" s="93">
        <v>110.400833333333</v>
      </c>
      <c r="D838" s="85">
        <v>2</v>
      </c>
      <c r="E838" s="86" t="s">
        <v>65</v>
      </c>
    </row>
    <row r="839" spans="1:5" ht="14.25" customHeight="1" x14ac:dyDescent="0.3">
      <c r="A839" s="79">
        <v>41693</v>
      </c>
      <c r="B839" s="80">
        <v>1823.0696327749899</v>
      </c>
      <c r="C839" s="92">
        <v>109.86499999999999</v>
      </c>
      <c r="D839" s="81">
        <v>2</v>
      </c>
      <c r="E839" s="82" t="s">
        <v>65</v>
      </c>
    </row>
    <row r="840" spans="1:5" ht="14.25" customHeight="1" x14ac:dyDescent="0.3">
      <c r="A840" s="83">
        <v>41693.5</v>
      </c>
      <c r="B840" s="84">
        <v>2037.7230165041599</v>
      </c>
      <c r="C840" s="93">
        <v>110.74250000000001</v>
      </c>
      <c r="D840" s="85">
        <v>2</v>
      </c>
      <c r="E840" s="86" t="s">
        <v>65</v>
      </c>
    </row>
    <row r="841" spans="1:5" ht="14.25" customHeight="1" x14ac:dyDescent="0.3">
      <c r="A841" s="79">
        <v>41694</v>
      </c>
      <c r="B841" s="80">
        <v>1722.8896464541599</v>
      </c>
      <c r="C841" s="92">
        <v>110.730833333333</v>
      </c>
      <c r="D841" s="81">
        <v>2</v>
      </c>
      <c r="E841" s="82" t="s">
        <v>65</v>
      </c>
    </row>
    <row r="842" spans="1:5" ht="14.25" customHeight="1" x14ac:dyDescent="0.3">
      <c r="A842" s="83">
        <v>41694.5</v>
      </c>
      <c r="B842" s="84">
        <v>2063.51221467083</v>
      </c>
      <c r="C842" s="93">
        <v>108.71583333333299</v>
      </c>
      <c r="D842" s="85">
        <v>2</v>
      </c>
      <c r="E842" s="86" t="s">
        <v>65</v>
      </c>
    </row>
    <row r="843" spans="1:5" ht="14.25" customHeight="1" x14ac:dyDescent="0.3">
      <c r="A843" s="79">
        <v>41695</v>
      </c>
      <c r="B843" s="80">
        <v>2069.9034216374898</v>
      </c>
      <c r="C843" s="92">
        <v>109.44750000000001</v>
      </c>
      <c r="D843" s="81">
        <v>2</v>
      </c>
      <c r="E843" s="82" t="s">
        <v>65</v>
      </c>
    </row>
    <row r="844" spans="1:5" ht="14.25" customHeight="1" x14ac:dyDescent="0.3">
      <c r="A844" s="83">
        <v>41695.5</v>
      </c>
      <c r="B844" s="84">
        <v>2923.37536639583</v>
      </c>
      <c r="C844" s="93">
        <v>111.644999999999</v>
      </c>
      <c r="D844" s="85">
        <v>2</v>
      </c>
      <c r="E844" s="86" t="s">
        <v>65</v>
      </c>
    </row>
    <row r="845" spans="1:5" ht="14.25" customHeight="1" x14ac:dyDescent="0.3">
      <c r="A845" s="79">
        <v>41696</v>
      </c>
      <c r="B845" s="80">
        <v>2277.0611217166602</v>
      </c>
      <c r="C845" s="92">
        <v>111.01499999999901</v>
      </c>
      <c r="D845" s="81">
        <v>2</v>
      </c>
      <c r="E845" s="82" t="s">
        <v>65</v>
      </c>
    </row>
    <row r="846" spans="1:5" ht="14.25" customHeight="1" x14ac:dyDescent="0.3">
      <c r="A846" s="83">
        <v>41696.5</v>
      </c>
      <c r="B846" s="84">
        <v>3388.0708861041599</v>
      </c>
      <c r="C846" s="93">
        <v>110.439166666666</v>
      </c>
      <c r="D846" s="85">
        <v>2</v>
      </c>
      <c r="E846" s="86" t="s">
        <v>65</v>
      </c>
    </row>
    <row r="847" spans="1:5" ht="14.25" customHeight="1" x14ac:dyDescent="0.3">
      <c r="A847" s="79">
        <v>41697</v>
      </c>
      <c r="B847" s="80">
        <v>2553.06626393333</v>
      </c>
      <c r="C847" s="92">
        <v>109.7925</v>
      </c>
      <c r="D847" s="81">
        <v>2</v>
      </c>
      <c r="E847" s="82" t="s">
        <v>65</v>
      </c>
    </row>
    <row r="848" spans="1:5" ht="14.25" customHeight="1" x14ac:dyDescent="0.3">
      <c r="A848" s="83">
        <v>41697.5</v>
      </c>
      <c r="B848" s="84">
        <v>3123.8353176083301</v>
      </c>
      <c r="C848" s="93">
        <v>110.529166666666</v>
      </c>
      <c r="D848" s="85">
        <v>2</v>
      </c>
      <c r="E848" s="86" t="s">
        <v>65</v>
      </c>
    </row>
    <row r="849" spans="1:5" ht="14.25" customHeight="1" x14ac:dyDescent="0.3">
      <c r="A849" s="79">
        <v>41698</v>
      </c>
      <c r="B849" s="80">
        <v>2302.3936510291601</v>
      </c>
      <c r="C849" s="92">
        <v>110.634166666666</v>
      </c>
      <c r="D849" s="81">
        <v>2</v>
      </c>
      <c r="E849" s="82" t="s">
        <v>65</v>
      </c>
    </row>
    <row r="850" spans="1:5" ht="14.25" customHeight="1" x14ac:dyDescent="0.3">
      <c r="A850" s="83">
        <v>41698.5</v>
      </c>
      <c r="B850" s="84">
        <v>2913.6543985708299</v>
      </c>
      <c r="C850" s="93">
        <v>109.00416666666599</v>
      </c>
      <c r="D850" s="85">
        <v>2</v>
      </c>
      <c r="E850" s="86" t="s">
        <v>65</v>
      </c>
    </row>
    <row r="851" spans="1:5" ht="14.25" customHeight="1" x14ac:dyDescent="0.3">
      <c r="A851" s="79">
        <v>41699</v>
      </c>
      <c r="B851" s="80">
        <v>2279.9175524666598</v>
      </c>
      <c r="C851" s="92">
        <v>110.425</v>
      </c>
      <c r="D851" s="81">
        <v>3</v>
      </c>
      <c r="E851" s="82" t="s">
        <v>65</v>
      </c>
    </row>
    <row r="852" spans="1:5" ht="14.25" customHeight="1" x14ac:dyDescent="0.3">
      <c r="A852" s="83">
        <v>41699.5</v>
      </c>
      <c r="B852" s="84">
        <v>2813.4237973208301</v>
      </c>
      <c r="C852" s="93">
        <v>110.660833333333</v>
      </c>
      <c r="D852" s="85">
        <v>3</v>
      </c>
      <c r="E852" s="86" t="s">
        <v>65</v>
      </c>
    </row>
    <row r="853" spans="1:5" ht="14.25" customHeight="1" x14ac:dyDescent="0.3">
      <c r="A853" s="79">
        <v>41700</v>
      </c>
      <c r="B853" s="80">
        <v>1968.99549426666</v>
      </c>
      <c r="C853" s="92">
        <v>110.2175</v>
      </c>
      <c r="D853" s="81">
        <v>3</v>
      </c>
      <c r="E853" s="82" t="s">
        <v>65</v>
      </c>
    </row>
    <row r="854" spans="1:5" ht="14.25" customHeight="1" x14ac:dyDescent="0.3">
      <c r="A854" s="83">
        <v>41700.5</v>
      </c>
      <c r="B854" s="84">
        <v>2389.08068954583</v>
      </c>
      <c r="C854" s="93">
        <v>109.52249999999999</v>
      </c>
      <c r="D854" s="85">
        <v>3</v>
      </c>
      <c r="E854" s="86" t="s">
        <v>65</v>
      </c>
    </row>
    <row r="855" spans="1:5" ht="14.25" customHeight="1" x14ac:dyDescent="0.3">
      <c r="A855" s="79">
        <v>41701</v>
      </c>
      <c r="B855" s="80">
        <v>1789.86981436666</v>
      </c>
      <c r="C855" s="92">
        <v>111.56</v>
      </c>
      <c r="D855" s="81">
        <v>3</v>
      </c>
      <c r="E855" s="82" t="s">
        <v>65</v>
      </c>
    </row>
    <row r="856" spans="1:5" ht="14.25" customHeight="1" x14ac:dyDescent="0.3">
      <c r="A856" s="83">
        <v>41701.5</v>
      </c>
      <c r="B856" s="84">
        <v>2359.7180916666598</v>
      </c>
      <c r="C856" s="93">
        <v>108.58</v>
      </c>
      <c r="D856" s="85">
        <v>3</v>
      </c>
      <c r="E856" s="86" t="s">
        <v>65</v>
      </c>
    </row>
    <row r="857" spans="1:5" ht="14.25" customHeight="1" x14ac:dyDescent="0.3">
      <c r="A857" s="79">
        <v>41702</v>
      </c>
      <c r="B857" s="80">
        <v>2029.4388739291601</v>
      </c>
      <c r="C857" s="92">
        <v>110.815833333333</v>
      </c>
      <c r="D857" s="81">
        <v>3</v>
      </c>
      <c r="E857" s="82" t="s">
        <v>65</v>
      </c>
    </row>
    <row r="858" spans="1:5" ht="14.25" customHeight="1" x14ac:dyDescent="0.3">
      <c r="A858" s="83">
        <v>41702.5</v>
      </c>
      <c r="B858" s="84">
        <v>2184.9103650041602</v>
      </c>
      <c r="C858" s="93">
        <v>110.408333333333</v>
      </c>
      <c r="D858" s="85">
        <v>3</v>
      </c>
      <c r="E858" s="86" t="s">
        <v>65</v>
      </c>
    </row>
    <row r="859" spans="1:5" ht="14.25" customHeight="1" x14ac:dyDescent="0.3">
      <c r="A859" s="79">
        <v>41703</v>
      </c>
      <c r="B859" s="80">
        <v>2196.38929249999</v>
      </c>
      <c r="C859" s="92">
        <v>111.223333333333</v>
      </c>
      <c r="D859" s="81">
        <v>3</v>
      </c>
      <c r="E859" s="82" t="s">
        <v>65</v>
      </c>
    </row>
    <row r="860" spans="1:5" ht="14.25" customHeight="1" x14ac:dyDescent="0.3">
      <c r="A860" s="83">
        <v>41703.5</v>
      </c>
      <c r="B860" s="84">
        <v>2432.6821969624998</v>
      </c>
      <c r="C860" s="93">
        <v>109.50083333333301</v>
      </c>
      <c r="D860" s="85">
        <v>3</v>
      </c>
      <c r="E860" s="86" t="s">
        <v>65</v>
      </c>
    </row>
    <row r="861" spans="1:5" ht="14.25" customHeight="1" x14ac:dyDescent="0.3">
      <c r="A861" s="79">
        <v>41704</v>
      </c>
      <c r="B861" s="80">
        <v>2011.3950495611</v>
      </c>
      <c r="C861" s="92">
        <v>111.568888888888</v>
      </c>
      <c r="D861" s="81">
        <v>3</v>
      </c>
      <c r="E861" s="82" t="s">
        <v>65</v>
      </c>
    </row>
    <row r="862" spans="1:5" ht="14.25" customHeight="1" x14ac:dyDescent="0.3">
      <c r="A862" s="83">
        <v>41704.5</v>
      </c>
      <c r="B862" s="84">
        <v>2633.6015288999902</v>
      </c>
      <c r="C862" s="93">
        <v>109.425</v>
      </c>
      <c r="D862" s="85">
        <v>3</v>
      </c>
      <c r="E862" s="86" t="s">
        <v>65</v>
      </c>
    </row>
    <row r="863" spans="1:5" ht="14.25" customHeight="1" x14ac:dyDescent="0.3">
      <c r="A863" s="79">
        <v>41705</v>
      </c>
      <c r="B863" s="80">
        <v>2200.4233423099899</v>
      </c>
      <c r="C863" s="92">
        <v>110.59399999999999</v>
      </c>
      <c r="D863" s="81">
        <v>3</v>
      </c>
      <c r="E863" s="82" t="s">
        <v>65</v>
      </c>
    </row>
    <row r="864" spans="1:5" ht="14.25" customHeight="1" x14ac:dyDescent="0.3">
      <c r="A864" s="83">
        <v>41705.5</v>
      </c>
      <c r="B864" s="84">
        <v>2618.3027622916602</v>
      </c>
      <c r="C864" s="93">
        <v>111.001666666666</v>
      </c>
      <c r="D864" s="85">
        <v>3</v>
      </c>
      <c r="E864" s="86" t="s">
        <v>65</v>
      </c>
    </row>
    <row r="865" spans="1:5" ht="14.25" customHeight="1" x14ac:dyDescent="0.3">
      <c r="A865" s="79">
        <v>41706</v>
      </c>
      <c r="B865" s="80">
        <v>2180.1996981277698</v>
      </c>
      <c r="C865" s="92">
        <v>110.672222222222</v>
      </c>
      <c r="D865" s="81">
        <v>3</v>
      </c>
      <c r="E865" s="82" t="s">
        <v>65</v>
      </c>
    </row>
    <row r="866" spans="1:5" ht="14.25" customHeight="1" x14ac:dyDescent="0.3">
      <c r="A866" s="83">
        <v>41706.5</v>
      </c>
      <c r="B866" s="84">
        <v>2672.35888205833</v>
      </c>
      <c r="C866" s="93">
        <v>110.75083333333301</v>
      </c>
      <c r="D866" s="85">
        <v>3</v>
      </c>
      <c r="E866" s="86" t="s">
        <v>65</v>
      </c>
    </row>
    <row r="867" spans="1:5" ht="14.25" customHeight="1" x14ac:dyDescent="0.3">
      <c r="A867" s="79">
        <v>41707</v>
      </c>
      <c r="B867" s="80">
        <v>2004.5064299727201</v>
      </c>
      <c r="C867" s="92">
        <v>109.534545454545</v>
      </c>
      <c r="D867" s="81">
        <v>3</v>
      </c>
      <c r="E867" s="82" t="s">
        <v>65</v>
      </c>
    </row>
    <row r="868" spans="1:5" ht="14.25" customHeight="1" x14ac:dyDescent="0.3">
      <c r="A868" s="83">
        <v>41707.5</v>
      </c>
      <c r="B868" s="84">
        <v>2614.9927077249899</v>
      </c>
      <c r="C868" s="93">
        <v>111.82583333333299</v>
      </c>
      <c r="D868" s="85">
        <v>3</v>
      </c>
      <c r="E868" s="86" t="s">
        <v>65</v>
      </c>
    </row>
    <row r="869" spans="1:5" ht="14.25" customHeight="1" x14ac:dyDescent="0.3">
      <c r="A869" s="79">
        <v>41708</v>
      </c>
      <c r="B869" s="80">
        <v>2097.69024651666</v>
      </c>
      <c r="C869" s="92">
        <v>109.93749999999901</v>
      </c>
      <c r="D869" s="81">
        <v>3</v>
      </c>
      <c r="E869" s="82" t="s">
        <v>65</v>
      </c>
    </row>
    <row r="870" spans="1:5" ht="14.25" customHeight="1" x14ac:dyDescent="0.3">
      <c r="A870" s="83">
        <v>41708.5</v>
      </c>
      <c r="B870" s="84">
        <v>2409.2647808500001</v>
      </c>
      <c r="C870" s="93">
        <v>110.033333333333</v>
      </c>
      <c r="D870" s="85">
        <v>3</v>
      </c>
      <c r="E870" s="86" t="s">
        <v>65</v>
      </c>
    </row>
    <row r="871" spans="1:5" ht="14.25" customHeight="1" x14ac:dyDescent="0.3">
      <c r="A871" s="79">
        <v>41709</v>
      </c>
      <c r="B871" s="80">
        <v>2208.2178144750001</v>
      </c>
      <c r="C871" s="92">
        <v>110.322499999999</v>
      </c>
      <c r="D871" s="81">
        <v>3</v>
      </c>
      <c r="E871" s="82" t="s">
        <v>65</v>
      </c>
    </row>
    <row r="872" spans="1:5" ht="14.25" customHeight="1" x14ac:dyDescent="0.3">
      <c r="A872" s="83">
        <v>41709.5</v>
      </c>
      <c r="B872" s="84">
        <v>2481.62320262916</v>
      </c>
      <c r="C872" s="93">
        <v>112.010833333333</v>
      </c>
      <c r="D872" s="85">
        <v>3</v>
      </c>
      <c r="E872" s="86" t="s">
        <v>65</v>
      </c>
    </row>
    <row r="873" spans="1:5" ht="14.25" customHeight="1" x14ac:dyDescent="0.3">
      <c r="A873" s="79">
        <v>41710</v>
      </c>
      <c r="B873" s="80">
        <v>1865.7514559624899</v>
      </c>
      <c r="C873" s="92">
        <v>111.680833333333</v>
      </c>
      <c r="D873" s="81">
        <v>3</v>
      </c>
      <c r="E873" s="82" t="s">
        <v>65</v>
      </c>
    </row>
    <row r="874" spans="1:5" ht="14.25" customHeight="1" x14ac:dyDescent="0.3">
      <c r="A874" s="83">
        <v>41710.5</v>
      </c>
      <c r="B874" s="84">
        <v>2161.9760966541598</v>
      </c>
      <c r="C874" s="93">
        <v>110.705833333333</v>
      </c>
      <c r="D874" s="85">
        <v>3</v>
      </c>
      <c r="E874" s="86" t="s">
        <v>65</v>
      </c>
    </row>
    <row r="875" spans="1:5" ht="14.25" customHeight="1" x14ac:dyDescent="0.3">
      <c r="A875" s="79">
        <v>41711</v>
      </c>
      <c r="B875" s="80">
        <v>2059.1577108863598</v>
      </c>
      <c r="C875" s="92">
        <v>109.649999999999</v>
      </c>
      <c r="D875" s="81">
        <v>3</v>
      </c>
      <c r="E875" s="82" t="s">
        <v>65</v>
      </c>
    </row>
    <row r="876" spans="1:5" ht="14.25" customHeight="1" x14ac:dyDescent="0.3">
      <c r="A876" s="83">
        <v>41711.5</v>
      </c>
      <c r="B876" s="84">
        <v>2244.5299330875</v>
      </c>
      <c r="C876" s="93">
        <v>110.38</v>
      </c>
      <c r="D876" s="85">
        <v>3</v>
      </c>
      <c r="E876" s="86" t="s">
        <v>65</v>
      </c>
    </row>
    <row r="877" spans="1:5" ht="14.25" customHeight="1" x14ac:dyDescent="0.3">
      <c r="A877" s="79">
        <v>41712</v>
      </c>
      <c r="B877" s="80">
        <v>2290.24188112499</v>
      </c>
      <c r="C877" s="92">
        <v>112.07250000000001</v>
      </c>
      <c r="D877" s="81">
        <v>3</v>
      </c>
      <c r="E877" s="82" t="s">
        <v>65</v>
      </c>
    </row>
    <row r="878" spans="1:5" ht="14.25" customHeight="1" x14ac:dyDescent="0.3">
      <c r="A878" s="83">
        <v>41712.5</v>
      </c>
      <c r="B878" s="84">
        <v>2529.3986842363602</v>
      </c>
      <c r="C878" s="93">
        <v>110.425454545454</v>
      </c>
      <c r="D878" s="85">
        <v>3</v>
      </c>
      <c r="E878" s="86" t="s">
        <v>65</v>
      </c>
    </row>
    <row r="879" spans="1:5" ht="14.25" customHeight="1" x14ac:dyDescent="0.3">
      <c r="A879" s="79">
        <v>41713</v>
      </c>
      <c r="B879" s="80">
        <v>2028.51025856499</v>
      </c>
      <c r="C879" s="92">
        <v>107.849</v>
      </c>
      <c r="D879" s="81">
        <v>3</v>
      </c>
      <c r="E879" s="82" t="s">
        <v>65</v>
      </c>
    </row>
    <row r="880" spans="1:5" ht="14.25" customHeight="1" x14ac:dyDescent="0.3">
      <c r="A880" s="83">
        <v>41713.5</v>
      </c>
      <c r="B880" s="84">
        <v>2377.9403508958299</v>
      </c>
      <c r="C880" s="93">
        <v>109.603333333333</v>
      </c>
      <c r="D880" s="85">
        <v>3</v>
      </c>
      <c r="E880" s="86" t="s">
        <v>65</v>
      </c>
    </row>
    <row r="881" spans="1:5" ht="14.25" customHeight="1" x14ac:dyDescent="0.3">
      <c r="A881" s="79">
        <v>41714</v>
      </c>
      <c r="B881" s="80">
        <v>1952.47576309285</v>
      </c>
      <c r="C881" s="92">
        <v>110.65714285714201</v>
      </c>
      <c r="D881" s="81">
        <v>3</v>
      </c>
      <c r="E881" s="82" t="s">
        <v>65</v>
      </c>
    </row>
    <row r="882" spans="1:5" ht="14.25" customHeight="1" x14ac:dyDescent="0.3">
      <c r="A882" s="83">
        <v>41714.5</v>
      </c>
      <c r="B882" s="84">
        <v>2220.3295659833302</v>
      </c>
      <c r="C882" s="93">
        <v>110.18583333333299</v>
      </c>
      <c r="D882" s="85">
        <v>3</v>
      </c>
      <c r="E882" s="86" t="s">
        <v>65</v>
      </c>
    </row>
    <row r="883" spans="1:5" ht="14.25" customHeight="1" x14ac:dyDescent="0.3">
      <c r="A883" s="79">
        <v>41715</v>
      </c>
      <c r="B883" s="80">
        <v>1874.4952763250001</v>
      </c>
      <c r="C883" s="92">
        <v>108.954999999999</v>
      </c>
      <c r="D883" s="81">
        <v>3</v>
      </c>
      <c r="E883" s="82" t="s">
        <v>65</v>
      </c>
    </row>
    <row r="884" spans="1:5" ht="14.25" customHeight="1" x14ac:dyDescent="0.3">
      <c r="A884" s="83">
        <v>41715.5</v>
      </c>
      <c r="B884" s="84">
        <v>2408.1716978958302</v>
      </c>
      <c r="C884" s="93">
        <v>111.346666666666</v>
      </c>
      <c r="D884" s="85">
        <v>3</v>
      </c>
      <c r="E884" s="86" t="s">
        <v>65</v>
      </c>
    </row>
    <row r="885" spans="1:5" ht="14.25" customHeight="1" x14ac:dyDescent="0.3">
      <c r="A885" s="79">
        <v>41716</v>
      </c>
      <c r="B885" s="80">
        <v>2348.2187846291599</v>
      </c>
      <c r="C885" s="92">
        <v>109.24166666666601</v>
      </c>
      <c r="D885" s="81">
        <v>3</v>
      </c>
      <c r="E885" s="82" t="s">
        <v>65</v>
      </c>
    </row>
    <row r="886" spans="1:5" ht="14.25" customHeight="1" x14ac:dyDescent="0.3">
      <c r="A886" s="83">
        <v>41716.5</v>
      </c>
      <c r="B886" s="84">
        <v>2781.20463690833</v>
      </c>
      <c r="C886" s="93">
        <v>110.784166666666</v>
      </c>
      <c r="D886" s="85">
        <v>3</v>
      </c>
      <c r="E886" s="86" t="s">
        <v>65</v>
      </c>
    </row>
    <row r="887" spans="1:5" ht="14.25" customHeight="1" x14ac:dyDescent="0.3">
      <c r="A887" s="79">
        <v>41717</v>
      </c>
      <c r="B887" s="80">
        <v>2134.7472275291602</v>
      </c>
      <c r="C887" s="92">
        <v>110.38166666666601</v>
      </c>
      <c r="D887" s="81">
        <v>3</v>
      </c>
      <c r="E887" s="82" t="s">
        <v>65</v>
      </c>
    </row>
    <row r="888" spans="1:5" ht="14.25" customHeight="1" x14ac:dyDescent="0.3">
      <c r="A888" s="83">
        <v>41717.5</v>
      </c>
      <c r="B888" s="84">
        <v>2486.2344025124899</v>
      </c>
      <c r="C888" s="93">
        <v>110.847499999999</v>
      </c>
      <c r="D888" s="85">
        <v>3</v>
      </c>
      <c r="E888" s="86" t="s">
        <v>65</v>
      </c>
    </row>
    <row r="889" spans="1:5" ht="14.25" customHeight="1" x14ac:dyDescent="0.3">
      <c r="A889" s="79">
        <v>41718</v>
      </c>
      <c r="B889" s="80">
        <v>2081.8465858208301</v>
      </c>
      <c r="C889" s="92">
        <v>110.451666666666</v>
      </c>
      <c r="D889" s="81">
        <v>3</v>
      </c>
      <c r="E889" s="82" t="s">
        <v>65</v>
      </c>
    </row>
    <row r="890" spans="1:5" ht="14.25" customHeight="1" x14ac:dyDescent="0.3">
      <c r="A890" s="83">
        <v>41718.5</v>
      </c>
      <c r="B890" s="84">
        <v>2492.7292517333299</v>
      </c>
      <c r="C890" s="93">
        <v>110.620833333333</v>
      </c>
      <c r="D890" s="85">
        <v>3</v>
      </c>
      <c r="E890" s="86" t="s">
        <v>65</v>
      </c>
    </row>
    <row r="891" spans="1:5" ht="14.25" customHeight="1" x14ac:dyDescent="0.3">
      <c r="A891" s="79">
        <v>41719</v>
      </c>
      <c r="B891" s="80">
        <v>2041.2911814045401</v>
      </c>
      <c r="C891" s="92">
        <v>110.66181818181801</v>
      </c>
      <c r="D891" s="81">
        <v>3</v>
      </c>
      <c r="E891" s="82" t="s">
        <v>65</v>
      </c>
    </row>
    <row r="892" spans="1:5" ht="14.25" customHeight="1" x14ac:dyDescent="0.3">
      <c r="A892" s="83">
        <v>41719.5</v>
      </c>
      <c r="B892" s="84">
        <v>2261.4539451958299</v>
      </c>
      <c r="C892" s="93">
        <v>109.99166666666601</v>
      </c>
      <c r="D892" s="85">
        <v>3</v>
      </c>
      <c r="E892" s="86" t="s">
        <v>65</v>
      </c>
    </row>
    <row r="893" spans="1:5" ht="14.25" customHeight="1" x14ac:dyDescent="0.3">
      <c r="A893" s="79">
        <v>41720</v>
      </c>
      <c r="B893" s="80">
        <v>2236.3815262166599</v>
      </c>
      <c r="C893" s="92">
        <v>111.17444444444401</v>
      </c>
      <c r="D893" s="81">
        <v>3</v>
      </c>
      <c r="E893" s="82" t="s">
        <v>65</v>
      </c>
    </row>
    <row r="894" spans="1:5" ht="14.25" customHeight="1" x14ac:dyDescent="0.3">
      <c r="A894" s="83">
        <v>41720.5</v>
      </c>
      <c r="B894" s="84">
        <v>2294.4026380458299</v>
      </c>
      <c r="C894" s="93">
        <v>111.35250000000001</v>
      </c>
      <c r="D894" s="85">
        <v>3</v>
      </c>
      <c r="E894" s="86" t="s">
        <v>65</v>
      </c>
    </row>
    <row r="895" spans="1:5" ht="14.25" customHeight="1" x14ac:dyDescent="0.3">
      <c r="A895" s="79">
        <v>41721</v>
      </c>
      <c r="B895" s="80">
        <v>1918.97782055624</v>
      </c>
      <c r="C895" s="92">
        <v>111.416249999999</v>
      </c>
      <c r="D895" s="81">
        <v>3</v>
      </c>
      <c r="E895" s="82" t="s">
        <v>65</v>
      </c>
    </row>
    <row r="896" spans="1:5" ht="14.25" customHeight="1" x14ac:dyDescent="0.3">
      <c r="A896" s="83">
        <v>41721.5</v>
      </c>
      <c r="B896" s="84">
        <v>2049.31759405499</v>
      </c>
      <c r="C896" s="93">
        <v>112.17400000000001</v>
      </c>
      <c r="D896" s="85">
        <v>3</v>
      </c>
      <c r="E896" s="86" t="s">
        <v>65</v>
      </c>
    </row>
    <row r="897" spans="1:5" ht="14.25" customHeight="1" x14ac:dyDescent="0.3">
      <c r="A897" s="79">
        <v>41722</v>
      </c>
      <c r="B897" s="80">
        <v>1942.2035167500001</v>
      </c>
      <c r="C897" s="92">
        <v>109.81</v>
      </c>
      <c r="D897" s="81">
        <v>3</v>
      </c>
      <c r="E897" s="82" t="s">
        <v>65</v>
      </c>
    </row>
    <row r="898" spans="1:5" ht="14.25" customHeight="1" x14ac:dyDescent="0.3">
      <c r="A898" s="83">
        <v>41722.5</v>
      </c>
      <c r="B898" s="84">
        <v>2079.3220612045402</v>
      </c>
      <c r="C898" s="93">
        <v>108.751818181818</v>
      </c>
      <c r="D898" s="85">
        <v>3</v>
      </c>
      <c r="E898" s="86" t="s">
        <v>65</v>
      </c>
    </row>
    <row r="899" spans="1:5" ht="14.25" customHeight="1" x14ac:dyDescent="0.3">
      <c r="A899" s="79">
        <v>41723</v>
      </c>
      <c r="B899" s="80">
        <v>2228.21130526874</v>
      </c>
      <c r="C899" s="92">
        <v>112.31874999999999</v>
      </c>
      <c r="D899" s="81">
        <v>3</v>
      </c>
      <c r="E899" s="82" t="s">
        <v>65</v>
      </c>
    </row>
    <row r="900" spans="1:5" ht="14.25" customHeight="1" x14ac:dyDescent="0.3">
      <c r="A900" s="83">
        <v>41723.5</v>
      </c>
      <c r="B900" s="84">
        <v>2356.6979502374902</v>
      </c>
      <c r="C900" s="93">
        <v>110.475833333333</v>
      </c>
      <c r="D900" s="85">
        <v>3</v>
      </c>
      <c r="E900" s="86" t="s">
        <v>65</v>
      </c>
    </row>
    <row r="901" spans="1:5" ht="14.25" customHeight="1" x14ac:dyDescent="0.3">
      <c r="A901" s="79">
        <v>41724</v>
      </c>
      <c r="B901" s="80">
        <v>2131.2112628357099</v>
      </c>
      <c r="C901" s="92">
        <v>110.97571428571401</v>
      </c>
      <c r="D901" s="81">
        <v>3</v>
      </c>
      <c r="E901" s="82" t="s">
        <v>65</v>
      </c>
    </row>
    <row r="902" spans="1:5" ht="14.25" customHeight="1" x14ac:dyDescent="0.3">
      <c r="A902" s="83">
        <v>41724.5</v>
      </c>
      <c r="B902" s="84">
        <v>2234.2020854749899</v>
      </c>
      <c r="C902" s="93">
        <v>109.71583333333299</v>
      </c>
      <c r="D902" s="85">
        <v>3</v>
      </c>
      <c r="E902" s="86" t="s">
        <v>65</v>
      </c>
    </row>
    <row r="903" spans="1:5" ht="14.25" customHeight="1" x14ac:dyDescent="0.3">
      <c r="A903" s="79">
        <v>41725</v>
      </c>
      <c r="B903" s="80">
        <v>1989.2252733749899</v>
      </c>
      <c r="C903" s="92">
        <v>111.19416666666601</v>
      </c>
      <c r="D903" s="81">
        <v>3</v>
      </c>
      <c r="E903" s="82" t="s">
        <v>65</v>
      </c>
    </row>
    <row r="904" spans="1:5" ht="14.25" customHeight="1" x14ac:dyDescent="0.3">
      <c r="A904" s="83">
        <v>41725.5</v>
      </c>
      <c r="B904" s="84">
        <v>2125.4146722874898</v>
      </c>
      <c r="C904" s="93">
        <v>111.43833333333301</v>
      </c>
      <c r="D904" s="85">
        <v>3</v>
      </c>
      <c r="E904" s="86" t="s">
        <v>65</v>
      </c>
    </row>
    <row r="905" spans="1:5" ht="14.25" customHeight="1" x14ac:dyDescent="0.3">
      <c r="A905" s="79">
        <v>41726</v>
      </c>
      <c r="B905" s="80">
        <v>2170.7718819333199</v>
      </c>
      <c r="C905" s="92">
        <v>111.075555555555</v>
      </c>
      <c r="D905" s="81">
        <v>3</v>
      </c>
      <c r="E905" s="82" t="s">
        <v>65</v>
      </c>
    </row>
    <row r="906" spans="1:5" ht="14.25" customHeight="1" x14ac:dyDescent="0.3">
      <c r="A906" s="83">
        <v>41726.5</v>
      </c>
      <c r="B906" s="84">
        <v>2196.29722014444</v>
      </c>
      <c r="C906" s="93">
        <v>111.92333333333301</v>
      </c>
      <c r="D906" s="85">
        <v>3</v>
      </c>
      <c r="E906" s="86" t="s">
        <v>65</v>
      </c>
    </row>
    <row r="907" spans="1:5" ht="14.25" customHeight="1" x14ac:dyDescent="0.3">
      <c r="A907" s="79">
        <v>41727</v>
      </c>
      <c r="B907" s="80">
        <v>1865.2321135875</v>
      </c>
      <c r="C907" s="92">
        <v>109.86</v>
      </c>
      <c r="D907" s="81">
        <v>3</v>
      </c>
      <c r="E907" s="82" t="s">
        <v>65</v>
      </c>
    </row>
    <row r="908" spans="1:5" ht="14.25" customHeight="1" x14ac:dyDescent="0.3">
      <c r="A908" s="83">
        <v>41727.5</v>
      </c>
      <c r="B908" s="84">
        <v>1895.44555601666</v>
      </c>
      <c r="C908" s="93">
        <v>111.73111111111101</v>
      </c>
      <c r="D908" s="85">
        <v>3</v>
      </c>
      <c r="E908" s="86" t="s">
        <v>65</v>
      </c>
    </row>
    <row r="909" spans="1:5" ht="14.25" customHeight="1" x14ac:dyDescent="0.3">
      <c r="A909" s="79">
        <v>41728</v>
      </c>
      <c r="B909" s="80">
        <v>1872.2638883899899</v>
      </c>
      <c r="C909" s="92">
        <v>109.65</v>
      </c>
      <c r="D909" s="81">
        <v>3</v>
      </c>
      <c r="E909" s="82" t="s">
        <v>65</v>
      </c>
    </row>
    <row r="910" spans="1:5" ht="14.25" customHeight="1" x14ac:dyDescent="0.3">
      <c r="A910" s="83">
        <v>41728.5</v>
      </c>
      <c r="B910" s="84">
        <v>2022.95829487777</v>
      </c>
      <c r="C910" s="93">
        <v>109.64444444444401</v>
      </c>
      <c r="D910" s="85">
        <v>3</v>
      </c>
      <c r="E910" s="86" t="s">
        <v>65</v>
      </c>
    </row>
    <row r="911" spans="1:5" ht="14.25" customHeight="1" x14ac:dyDescent="0.3">
      <c r="A911" s="79">
        <v>41729</v>
      </c>
      <c r="B911" s="80">
        <v>1790.18647413333</v>
      </c>
      <c r="C911" s="92">
        <v>113.766666666666</v>
      </c>
      <c r="D911" s="81">
        <v>3</v>
      </c>
      <c r="E911" s="82" t="s">
        <v>65</v>
      </c>
    </row>
    <row r="912" spans="1:5" ht="14.25" customHeight="1" x14ac:dyDescent="0.3">
      <c r="A912" s="83">
        <v>41729.5</v>
      </c>
      <c r="B912" s="84">
        <v>2015.71379709999</v>
      </c>
      <c r="C912" s="93">
        <v>109.075</v>
      </c>
      <c r="D912" s="85">
        <v>3</v>
      </c>
      <c r="E912" s="86" t="s">
        <v>65</v>
      </c>
    </row>
    <row r="913" spans="1:5" ht="14.25" customHeight="1" x14ac:dyDescent="0.3">
      <c r="A913" s="79">
        <v>41730</v>
      </c>
      <c r="B913" s="80">
        <v>2113.80004124999</v>
      </c>
      <c r="C913" s="92">
        <v>94.158333333333303</v>
      </c>
      <c r="D913" s="81">
        <v>4</v>
      </c>
      <c r="E913" s="82" t="s">
        <v>65</v>
      </c>
    </row>
    <row r="914" spans="1:5" ht="14.25" customHeight="1" x14ac:dyDescent="0.3">
      <c r="A914" s="83">
        <v>41730.5</v>
      </c>
      <c r="B914" s="84">
        <v>2426.57113838636</v>
      </c>
      <c r="C914" s="93">
        <v>95.01</v>
      </c>
      <c r="D914" s="85">
        <v>4</v>
      </c>
      <c r="E914" s="86" t="s">
        <v>65</v>
      </c>
    </row>
    <row r="915" spans="1:5" ht="14.25" customHeight="1" x14ac:dyDescent="0.3">
      <c r="A915" s="79">
        <v>41731</v>
      </c>
      <c r="B915" s="80">
        <v>2448.2077285999999</v>
      </c>
      <c r="C915" s="92">
        <v>97.0042857142857</v>
      </c>
      <c r="D915" s="81">
        <v>4</v>
      </c>
      <c r="E915" s="82" t="s">
        <v>65</v>
      </c>
    </row>
    <row r="916" spans="1:5" ht="14.25" customHeight="1" x14ac:dyDescent="0.3">
      <c r="A916" s="83">
        <v>41731.5</v>
      </c>
      <c r="B916" s="84">
        <v>2647.5638321749898</v>
      </c>
      <c r="C916" s="93">
        <v>91.094999999999999</v>
      </c>
      <c r="D916" s="85">
        <v>4</v>
      </c>
      <c r="E916" s="86" t="s">
        <v>65</v>
      </c>
    </row>
    <row r="917" spans="1:5" ht="14.25" customHeight="1" x14ac:dyDescent="0.3">
      <c r="A917" s="79">
        <v>41732</v>
      </c>
      <c r="B917" s="80">
        <v>2236.15374529583</v>
      </c>
      <c r="C917" s="92">
        <v>93.653333333333293</v>
      </c>
      <c r="D917" s="81">
        <v>4</v>
      </c>
      <c r="E917" s="82" t="s">
        <v>65</v>
      </c>
    </row>
    <row r="918" spans="1:5" ht="14.25" customHeight="1" x14ac:dyDescent="0.3">
      <c r="A918" s="83">
        <v>41732.5</v>
      </c>
      <c r="B918" s="84">
        <v>2960.3368238749899</v>
      </c>
      <c r="C918" s="93">
        <v>93.149999999999906</v>
      </c>
      <c r="D918" s="85">
        <v>4</v>
      </c>
      <c r="E918" s="86" t="s">
        <v>65</v>
      </c>
    </row>
    <row r="919" spans="1:5" ht="14.25" customHeight="1" x14ac:dyDescent="0.3">
      <c r="A919" s="79">
        <v>41733</v>
      </c>
      <c r="B919" s="80">
        <v>2407.5297075374901</v>
      </c>
      <c r="C919" s="92">
        <v>91.319166666666604</v>
      </c>
      <c r="D919" s="81">
        <v>4</v>
      </c>
      <c r="E919" s="82" t="s">
        <v>65</v>
      </c>
    </row>
    <row r="920" spans="1:5" ht="14.25" customHeight="1" x14ac:dyDescent="0.3">
      <c r="A920" s="83">
        <v>41733.5</v>
      </c>
      <c r="B920" s="84">
        <v>3090.4349697999901</v>
      </c>
      <c r="C920" s="93">
        <v>92.242499999999893</v>
      </c>
      <c r="D920" s="85">
        <v>4</v>
      </c>
      <c r="E920" s="86" t="s">
        <v>65</v>
      </c>
    </row>
    <row r="921" spans="1:5" ht="14.25" customHeight="1" x14ac:dyDescent="0.3">
      <c r="A921" s="79">
        <v>41734</v>
      </c>
      <c r="B921" s="80">
        <v>2288.5196504999899</v>
      </c>
      <c r="C921" s="92">
        <v>94.639999999999901</v>
      </c>
      <c r="D921" s="81">
        <v>4</v>
      </c>
      <c r="E921" s="82" t="s">
        <v>65</v>
      </c>
    </row>
    <row r="922" spans="1:5" ht="14.25" customHeight="1" x14ac:dyDescent="0.3">
      <c r="A922" s="83">
        <v>41734.5</v>
      </c>
      <c r="B922" s="84">
        <v>2693.8758898999899</v>
      </c>
      <c r="C922" s="93">
        <v>93.194166666666604</v>
      </c>
      <c r="D922" s="85">
        <v>4</v>
      </c>
      <c r="E922" s="86" t="s">
        <v>65</v>
      </c>
    </row>
    <row r="923" spans="1:5" ht="14.25" customHeight="1" x14ac:dyDescent="0.3">
      <c r="A923" s="79">
        <v>41735</v>
      </c>
      <c r="B923" s="80">
        <v>2206.7949992642798</v>
      </c>
      <c r="C923" s="92">
        <v>93.35</v>
      </c>
      <c r="D923" s="81">
        <v>4</v>
      </c>
      <c r="E923" s="82" t="s">
        <v>65</v>
      </c>
    </row>
    <row r="924" spans="1:5" ht="14.25" customHeight="1" x14ac:dyDescent="0.3">
      <c r="A924" s="83">
        <v>41735.5</v>
      </c>
      <c r="B924" s="84">
        <v>2365.86784169166</v>
      </c>
      <c r="C924" s="93">
        <v>90.462500000000006</v>
      </c>
      <c r="D924" s="85">
        <v>4</v>
      </c>
      <c r="E924" s="86" t="s">
        <v>65</v>
      </c>
    </row>
    <row r="925" spans="1:5" ht="14.25" customHeight="1" x14ac:dyDescent="0.3">
      <c r="A925" s="79">
        <v>41736</v>
      </c>
      <c r="B925" s="80">
        <v>2131.5617423333301</v>
      </c>
      <c r="C925" s="92">
        <v>98.07</v>
      </c>
      <c r="D925" s="81">
        <v>4</v>
      </c>
      <c r="E925" s="82" t="s">
        <v>65</v>
      </c>
    </row>
    <row r="926" spans="1:5" ht="14.25" customHeight="1" x14ac:dyDescent="0.3">
      <c r="A926" s="83">
        <v>41736.5</v>
      </c>
      <c r="B926" s="84">
        <v>2359.2976642333301</v>
      </c>
      <c r="C926" s="93">
        <v>92.285833333333301</v>
      </c>
      <c r="D926" s="85">
        <v>4</v>
      </c>
      <c r="E926" s="86" t="s">
        <v>65</v>
      </c>
    </row>
    <row r="927" spans="1:5" ht="14.25" customHeight="1" x14ac:dyDescent="0.3">
      <c r="A927" s="79">
        <v>41737</v>
      </c>
      <c r="B927" s="80">
        <v>2337.9500703833301</v>
      </c>
      <c r="C927" s="92">
        <v>95.527499999999904</v>
      </c>
      <c r="D927" s="81">
        <v>4</v>
      </c>
      <c r="E927" s="82" t="s">
        <v>65</v>
      </c>
    </row>
    <row r="928" spans="1:5" ht="14.25" customHeight="1" x14ac:dyDescent="0.3">
      <c r="A928" s="83">
        <v>41737.5</v>
      </c>
      <c r="B928" s="84">
        <v>2912.4833422541601</v>
      </c>
      <c r="C928" s="93">
        <v>94.653333333333293</v>
      </c>
      <c r="D928" s="85">
        <v>4</v>
      </c>
      <c r="E928" s="86" t="s">
        <v>65</v>
      </c>
    </row>
    <row r="929" spans="1:5" ht="14.25" customHeight="1" x14ac:dyDescent="0.3">
      <c r="A929" s="79">
        <v>41738</v>
      </c>
      <c r="B929" s="80">
        <v>2295.36409883333</v>
      </c>
      <c r="C929" s="92">
        <v>90.486666666666594</v>
      </c>
      <c r="D929" s="81">
        <v>4</v>
      </c>
      <c r="E929" s="82" t="s">
        <v>65</v>
      </c>
    </row>
    <row r="930" spans="1:5" ht="14.25" customHeight="1" x14ac:dyDescent="0.3">
      <c r="A930" s="83">
        <v>41738.5</v>
      </c>
      <c r="B930" s="84">
        <v>2958.7262230958299</v>
      </c>
      <c r="C930" s="93">
        <v>93.8391666666666</v>
      </c>
      <c r="D930" s="85">
        <v>4</v>
      </c>
      <c r="E930" s="86" t="s">
        <v>65</v>
      </c>
    </row>
    <row r="931" spans="1:5" ht="14.25" customHeight="1" x14ac:dyDescent="0.3">
      <c r="A931" s="79">
        <v>41739</v>
      </c>
      <c r="B931" s="80">
        <v>2372.2789152708301</v>
      </c>
      <c r="C931" s="92">
        <v>94.469166666666595</v>
      </c>
      <c r="D931" s="81">
        <v>4</v>
      </c>
      <c r="E931" s="82" t="s">
        <v>65</v>
      </c>
    </row>
    <row r="932" spans="1:5" ht="14.25" customHeight="1" x14ac:dyDescent="0.3">
      <c r="A932" s="83">
        <v>41739.5</v>
      </c>
      <c r="B932" s="84">
        <v>2944.1665049916601</v>
      </c>
      <c r="C932" s="93">
        <v>93.632499999999993</v>
      </c>
      <c r="D932" s="85">
        <v>4</v>
      </c>
      <c r="E932" s="86" t="s">
        <v>65</v>
      </c>
    </row>
    <row r="933" spans="1:5" ht="14.25" customHeight="1" x14ac:dyDescent="0.3">
      <c r="A933" s="79">
        <v>41740</v>
      </c>
      <c r="B933" s="80">
        <v>2434.2545983291602</v>
      </c>
      <c r="C933" s="92">
        <v>95.8958333333333</v>
      </c>
      <c r="D933" s="81">
        <v>4</v>
      </c>
      <c r="E933" s="82" t="s">
        <v>65</v>
      </c>
    </row>
    <row r="934" spans="1:5" ht="14.25" customHeight="1" x14ac:dyDescent="0.3">
      <c r="A934" s="83">
        <v>41740.5</v>
      </c>
      <c r="B934" s="84">
        <v>2856.5136013041601</v>
      </c>
      <c r="C934" s="93">
        <v>91.8391666666666</v>
      </c>
      <c r="D934" s="85">
        <v>4</v>
      </c>
      <c r="E934" s="86" t="s">
        <v>65</v>
      </c>
    </row>
    <row r="935" spans="1:5" ht="14.25" customHeight="1" x14ac:dyDescent="0.3">
      <c r="A935" s="79">
        <v>41741</v>
      </c>
      <c r="B935" s="80">
        <v>2476.64930895833</v>
      </c>
      <c r="C935" s="92">
        <v>93.137499999999903</v>
      </c>
      <c r="D935" s="81">
        <v>4</v>
      </c>
      <c r="E935" s="82" t="s">
        <v>65</v>
      </c>
    </row>
    <row r="936" spans="1:5" ht="14.25" customHeight="1" x14ac:dyDescent="0.3">
      <c r="A936" s="83">
        <v>41741.5</v>
      </c>
      <c r="B936" s="84">
        <v>2751.0332943083299</v>
      </c>
      <c r="C936" s="93">
        <v>94.092500000000001</v>
      </c>
      <c r="D936" s="85">
        <v>4</v>
      </c>
      <c r="E936" s="86" t="s">
        <v>65</v>
      </c>
    </row>
    <row r="937" spans="1:5" ht="14.25" customHeight="1" x14ac:dyDescent="0.3">
      <c r="A937" s="79">
        <v>41742</v>
      </c>
      <c r="B937" s="80">
        <v>2073.3610607041601</v>
      </c>
      <c r="C937" s="92">
        <v>92.850833333333298</v>
      </c>
      <c r="D937" s="81">
        <v>4</v>
      </c>
      <c r="E937" s="82" t="s">
        <v>65</v>
      </c>
    </row>
    <row r="938" spans="1:5" ht="14.25" customHeight="1" x14ac:dyDescent="0.3">
      <c r="A938" s="83">
        <v>41742.5</v>
      </c>
      <c r="B938" s="84">
        <v>2334.1648400416602</v>
      </c>
      <c r="C938" s="93">
        <v>95.744166666666601</v>
      </c>
      <c r="D938" s="85">
        <v>4</v>
      </c>
      <c r="E938" s="86" t="s">
        <v>65</v>
      </c>
    </row>
    <row r="939" spans="1:5" ht="14.25" customHeight="1" x14ac:dyDescent="0.3">
      <c r="A939" s="79">
        <v>41743</v>
      </c>
      <c r="B939" s="80">
        <v>2055.7750104791598</v>
      </c>
      <c r="C939" s="92">
        <v>92.740833333333299</v>
      </c>
      <c r="D939" s="81">
        <v>4</v>
      </c>
      <c r="E939" s="82" t="s">
        <v>65</v>
      </c>
    </row>
    <row r="940" spans="1:5" ht="14.25" customHeight="1" x14ac:dyDescent="0.3">
      <c r="A940" s="83">
        <v>41743.5</v>
      </c>
      <c r="B940" s="84">
        <v>2477.5667578541602</v>
      </c>
      <c r="C940" s="93">
        <v>90.087500000000006</v>
      </c>
      <c r="D940" s="85">
        <v>4</v>
      </c>
      <c r="E940" s="86" t="s">
        <v>65</v>
      </c>
    </row>
    <row r="941" spans="1:5" ht="14.25" customHeight="1" x14ac:dyDescent="0.3">
      <c r="A941" s="79">
        <v>41744</v>
      </c>
      <c r="B941" s="80">
        <v>2201.8428448958298</v>
      </c>
      <c r="C941" s="92">
        <v>92.152499999999904</v>
      </c>
      <c r="D941" s="81">
        <v>4</v>
      </c>
      <c r="E941" s="82" t="s">
        <v>65</v>
      </c>
    </row>
    <row r="942" spans="1:5" ht="14.25" customHeight="1" x14ac:dyDescent="0.3">
      <c r="A942" s="83">
        <v>41744.5</v>
      </c>
      <c r="B942" s="84">
        <v>2783.7458944458299</v>
      </c>
      <c r="C942" s="93">
        <v>95.6875</v>
      </c>
      <c r="D942" s="85">
        <v>4</v>
      </c>
      <c r="E942" s="86" t="s">
        <v>65</v>
      </c>
    </row>
    <row r="943" spans="1:5" ht="14.25" customHeight="1" x14ac:dyDescent="0.3">
      <c r="A943" s="79">
        <v>41745</v>
      </c>
      <c r="B943" s="80">
        <v>2191.43477437916</v>
      </c>
      <c r="C943" s="92">
        <v>91.192499999999995</v>
      </c>
      <c r="D943" s="81">
        <v>4</v>
      </c>
      <c r="E943" s="82" t="s">
        <v>65</v>
      </c>
    </row>
    <row r="944" spans="1:5" ht="14.25" customHeight="1" x14ac:dyDescent="0.3">
      <c r="A944" s="83">
        <v>41745.5</v>
      </c>
      <c r="B944" s="84">
        <v>2736.8444697791601</v>
      </c>
      <c r="C944" s="93">
        <v>93.9166666666666</v>
      </c>
      <c r="D944" s="85">
        <v>4</v>
      </c>
      <c r="E944" s="86" t="s">
        <v>65</v>
      </c>
    </row>
    <row r="945" spans="1:5" ht="14.25" customHeight="1" x14ac:dyDescent="0.3">
      <c r="A945" s="79">
        <v>41746</v>
      </c>
      <c r="B945" s="80">
        <v>2292.4584675374999</v>
      </c>
      <c r="C945" s="92">
        <v>90.254166666666606</v>
      </c>
      <c r="D945" s="81">
        <v>4</v>
      </c>
      <c r="E945" s="82" t="s">
        <v>65</v>
      </c>
    </row>
    <row r="946" spans="1:5" ht="14.25" customHeight="1" x14ac:dyDescent="0.3">
      <c r="A946" s="83">
        <v>41746.5</v>
      </c>
      <c r="B946" s="84">
        <v>2600.28185396249</v>
      </c>
      <c r="C946" s="93">
        <v>93.100833333333298</v>
      </c>
      <c r="D946" s="85">
        <v>4</v>
      </c>
      <c r="E946" s="86" t="s">
        <v>65</v>
      </c>
    </row>
    <row r="947" spans="1:5" ht="14.25" customHeight="1" x14ac:dyDescent="0.3">
      <c r="A947" s="79">
        <v>41747</v>
      </c>
      <c r="B947" s="80">
        <v>2238.1594617291598</v>
      </c>
      <c r="C947" s="92">
        <v>96.163333333333298</v>
      </c>
      <c r="D947" s="81">
        <v>4</v>
      </c>
      <c r="E947" s="82" t="s">
        <v>65</v>
      </c>
    </row>
    <row r="948" spans="1:5" ht="14.25" customHeight="1" x14ac:dyDescent="0.3">
      <c r="A948" s="83">
        <v>41747.5</v>
      </c>
      <c r="B948" s="84">
        <v>2570.20604453333</v>
      </c>
      <c r="C948" s="93">
        <v>92.972499999999997</v>
      </c>
      <c r="D948" s="85">
        <v>4</v>
      </c>
      <c r="E948" s="86" t="s">
        <v>65</v>
      </c>
    </row>
    <row r="949" spans="1:5" ht="14.25" customHeight="1" x14ac:dyDescent="0.3">
      <c r="A949" s="79">
        <v>41748</v>
      </c>
      <c r="B949" s="80">
        <v>2178.1450835374999</v>
      </c>
      <c r="C949" s="92">
        <v>88.909999999999897</v>
      </c>
      <c r="D949" s="81">
        <v>4</v>
      </c>
      <c r="E949" s="82" t="s">
        <v>65</v>
      </c>
    </row>
    <row r="950" spans="1:5" ht="14.25" customHeight="1" x14ac:dyDescent="0.3">
      <c r="A950" s="83">
        <v>41748.5</v>
      </c>
      <c r="B950" s="84">
        <v>2458.4068403333299</v>
      </c>
      <c r="C950" s="93">
        <v>93.142499999999899</v>
      </c>
      <c r="D950" s="85">
        <v>4</v>
      </c>
      <c r="E950" s="86" t="s">
        <v>65</v>
      </c>
    </row>
    <row r="951" spans="1:5" ht="14.25" customHeight="1" x14ac:dyDescent="0.3">
      <c r="A951" s="79">
        <v>41749</v>
      </c>
      <c r="B951" s="80">
        <v>1947.3650472541599</v>
      </c>
      <c r="C951" s="92">
        <v>93.240833333333299</v>
      </c>
      <c r="D951" s="81">
        <v>4</v>
      </c>
      <c r="E951" s="82" t="s">
        <v>65</v>
      </c>
    </row>
    <row r="952" spans="1:5" ht="14.25" customHeight="1" x14ac:dyDescent="0.3">
      <c r="A952" s="83">
        <v>41749.5</v>
      </c>
      <c r="B952" s="84">
        <v>2177.5841689416602</v>
      </c>
      <c r="C952" s="93">
        <v>91.870833333333294</v>
      </c>
      <c r="D952" s="85">
        <v>4</v>
      </c>
      <c r="E952" s="86" t="s">
        <v>65</v>
      </c>
    </row>
    <row r="953" spans="1:5" ht="14.25" customHeight="1" x14ac:dyDescent="0.3">
      <c r="A953" s="79">
        <v>41750</v>
      </c>
      <c r="B953" s="80">
        <v>1923.60790184999</v>
      </c>
      <c r="C953" s="92">
        <v>92.873333333333306</v>
      </c>
      <c r="D953" s="81">
        <v>4</v>
      </c>
      <c r="E953" s="82" t="s">
        <v>65</v>
      </c>
    </row>
    <row r="954" spans="1:5" ht="14.25" customHeight="1" x14ac:dyDescent="0.3">
      <c r="A954" s="83">
        <v>41750.5</v>
      </c>
      <c r="B954" s="84">
        <v>2084.3268327874898</v>
      </c>
      <c r="C954" s="93">
        <v>88.707499999999996</v>
      </c>
      <c r="D954" s="85">
        <v>4</v>
      </c>
      <c r="E954" s="86" t="s">
        <v>65</v>
      </c>
    </row>
    <row r="955" spans="1:5" ht="14.25" customHeight="1" x14ac:dyDescent="0.3">
      <c r="A955" s="79">
        <v>41751</v>
      </c>
      <c r="B955" s="80">
        <v>2178.3010684624901</v>
      </c>
      <c r="C955" s="92">
        <v>92.928333333333299</v>
      </c>
      <c r="D955" s="81">
        <v>4</v>
      </c>
      <c r="E955" s="82" t="s">
        <v>65</v>
      </c>
    </row>
    <row r="956" spans="1:5" ht="14.25" customHeight="1" x14ac:dyDescent="0.3">
      <c r="A956" s="83">
        <v>41751.5</v>
      </c>
      <c r="B956" s="84">
        <v>2342.1035759041602</v>
      </c>
      <c r="C956" s="93">
        <v>94.216666666666598</v>
      </c>
      <c r="D956" s="85">
        <v>4</v>
      </c>
      <c r="E956" s="86" t="s">
        <v>65</v>
      </c>
    </row>
    <row r="957" spans="1:5" ht="14.25" customHeight="1" x14ac:dyDescent="0.3">
      <c r="A957" s="79">
        <v>41752</v>
      </c>
      <c r="B957" s="80">
        <v>1986.8119818208299</v>
      </c>
      <c r="C957" s="92">
        <v>90.968333333333305</v>
      </c>
      <c r="D957" s="81">
        <v>4</v>
      </c>
      <c r="E957" s="82" t="s">
        <v>65</v>
      </c>
    </row>
    <row r="958" spans="1:5" ht="14.25" customHeight="1" x14ac:dyDescent="0.3">
      <c r="A958" s="83">
        <v>41752.5</v>
      </c>
      <c r="B958" s="84">
        <v>2492.27483820416</v>
      </c>
      <c r="C958" s="93">
        <v>93.7708333333333</v>
      </c>
      <c r="D958" s="85">
        <v>4</v>
      </c>
      <c r="E958" s="86" t="s">
        <v>65</v>
      </c>
    </row>
    <row r="959" spans="1:5" ht="14.25" customHeight="1" x14ac:dyDescent="0.3">
      <c r="A959" s="79">
        <v>41753</v>
      </c>
      <c r="B959" s="80">
        <v>2011.5389245375</v>
      </c>
      <c r="C959" s="92">
        <v>97.500833333333304</v>
      </c>
      <c r="D959" s="81">
        <v>4</v>
      </c>
      <c r="E959" s="82" t="s">
        <v>65</v>
      </c>
    </row>
    <row r="960" spans="1:5" ht="14.25" customHeight="1" x14ac:dyDescent="0.3">
      <c r="A960" s="83">
        <v>41753.5</v>
      </c>
      <c r="B960" s="84">
        <v>2541.34914761666</v>
      </c>
      <c r="C960" s="93">
        <v>95.994166666666601</v>
      </c>
      <c r="D960" s="85">
        <v>4</v>
      </c>
      <c r="E960" s="86" t="s">
        <v>65</v>
      </c>
    </row>
    <row r="961" spans="1:5" ht="14.25" customHeight="1" x14ac:dyDescent="0.3">
      <c r="A961" s="79">
        <v>41754</v>
      </c>
      <c r="B961" s="80">
        <v>1869.39257215833</v>
      </c>
      <c r="C961" s="92">
        <v>92.954166666666595</v>
      </c>
      <c r="D961" s="81">
        <v>4</v>
      </c>
      <c r="E961" s="82" t="s">
        <v>65</v>
      </c>
    </row>
    <row r="962" spans="1:5" ht="14.25" customHeight="1" x14ac:dyDescent="0.3">
      <c r="A962" s="83">
        <v>41754.5</v>
      </c>
      <c r="B962" s="84">
        <v>2113.9166695624899</v>
      </c>
      <c r="C962" s="93">
        <v>93.922499999999999</v>
      </c>
      <c r="D962" s="85">
        <v>4</v>
      </c>
      <c r="E962" s="86" t="s">
        <v>65</v>
      </c>
    </row>
    <row r="963" spans="1:5" ht="14.25" customHeight="1" x14ac:dyDescent="0.3">
      <c r="A963" s="79">
        <v>41755</v>
      </c>
      <c r="B963" s="80">
        <v>2041.3888132874899</v>
      </c>
      <c r="C963" s="92">
        <v>94.066666666666606</v>
      </c>
      <c r="D963" s="81">
        <v>4</v>
      </c>
      <c r="E963" s="82" t="s">
        <v>65</v>
      </c>
    </row>
    <row r="964" spans="1:5" ht="14.25" customHeight="1" x14ac:dyDescent="0.3">
      <c r="A964" s="83">
        <v>41755.5</v>
      </c>
      <c r="B964" s="84">
        <v>2392.579391925</v>
      </c>
      <c r="C964" s="93">
        <v>91.638333333333307</v>
      </c>
      <c r="D964" s="85">
        <v>4</v>
      </c>
      <c r="E964" s="86" t="s">
        <v>65</v>
      </c>
    </row>
    <row r="965" spans="1:5" ht="14.25" customHeight="1" x14ac:dyDescent="0.3">
      <c r="A965" s="79">
        <v>41756</v>
      </c>
      <c r="B965" s="80">
        <v>1847.6206024749899</v>
      </c>
      <c r="C965" s="92">
        <v>92.293333333333294</v>
      </c>
      <c r="D965" s="81">
        <v>4</v>
      </c>
      <c r="E965" s="82" t="s">
        <v>65</v>
      </c>
    </row>
    <row r="966" spans="1:5" ht="14.25" customHeight="1" x14ac:dyDescent="0.3">
      <c r="A966" s="83">
        <v>41756.5</v>
      </c>
      <c r="B966" s="84">
        <v>2103.7799291791598</v>
      </c>
      <c r="C966" s="93">
        <v>90.272499999999994</v>
      </c>
      <c r="D966" s="85">
        <v>4</v>
      </c>
      <c r="E966" s="86" t="s">
        <v>65</v>
      </c>
    </row>
    <row r="967" spans="1:5" ht="14.25" customHeight="1" x14ac:dyDescent="0.3">
      <c r="A967" s="79">
        <v>41757</v>
      </c>
      <c r="B967" s="80">
        <v>1684.3235995374901</v>
      </c>
      <c r="C967" s="92">
        <v>96.438333333333304</v>
      </c>
      <c r="D967" s="81">
        <v>4</v>
      </c>
      <c r="E967" s="82" t="s">
        <v>65</v>
      </c>
    </row>
    <row r="968" spans="1:5" ht="14.25" customHeight="1" x14ac:dyDescent="0.3">
      <c r="A968" s="83">
        <v>41757.5</v>
      </c>
      <c r="B968" s="84">
        <v>2057.4672101124902</v>
      </c>
      <c r="C968" s="93">
        <v>93.667500000000004</v>
      </c>
      <c r="D968" s="85">
        <v>4</v>
      </c>
      <c r="E968" s="86" t="s">
        <v>65</v>
      </c>
    </row>
    <row r="969" spans="1:5" ht="14.25" customHeight="1" x14ac:dyDescent="0.3">
      <c r="A969" s="79">
        <v>41758</v>
      </c>
      <c r="B969" s="80">
        <v>2173.1531144277701</v>
      </c>
      <c r="C969" s="92">
        <v>90.662222222222198</v>
      </c>
      <c r="D969" s="81">
        <v>4</v>
      </c>
      <c r="E969" s="82" t="s">
        <v>65</v>
      </c>
    </row>
    <row r="970" spans="1:5" ht="14.25" customHeight="1" x14ac:dyDescent="0.3">
      <c r="A970" s="83">
        <v>41758.5</v>
      </c>
      <c r="B970" s="84">
        <v>2380.5147788583299</v>
      </c>
      <c r="C970" s="93">
        <v>93.676666666666605</v>
      </c>
      <c r="D970" s="85">
        <v>4</v>
      </c>
      <c r="E970" s="86" t="s">
        <v>65</v>
      </c>
    </row>
    <row r="971" spans="1:5" ht="14.25" customHeight="1" x14ac:dyDescent="0.3">
      <c r="A971" s="79">
        <v>41759</v>
      </c>
      <c r="B971" s="80">
        <v>2278.7772955714199</v>
      </c>
      <c r="C971" s="92">
        <v>89.397142857142796</v>
      </c>
      <c r="D971" s="81">
        <v>4</v>
      </c>
      <c r="E971" s="82" t="s">
        <v>65</v>
      </c>
    </row>
    <row r="972" spans="1:5" ht="14.25" customHeight="1" x14ac:dyDescent="0.3">
      <c r="A972" s="83">
        <v>41759.5</v>
      </c>
      <c r="B972" s="84">
        <v>2434.3405128333302</v>
      </c>
      <c r="C972" s="93">
        <v>93.325833333333307</v>
      </c>
      <c r="D972" s="85">
        <v>4</v>
      </c>
      <c r="E972" s="86" t="s">
        <v>65</v>
      </c>
    </row>
    <row r="973" spans="1:5" ht="14.25" customHeight="1" x14ac:dyDescent="0.3">
      <c r="A973" s="79">
        <v>41760</v>
      </c>
      <c r="B973" s="80">
        <v>2006.54166748749</v>
      </c>
      <c r="C973" s="92">
        <v>95.897499999999994</v>
      </c>
      <c r="D973" s="81">
        <v>5</v>
      </c>
      <c r="E973" s="82" t="s">
        <v>65</v>
      </c>
    </row>
    <row r="974" spans="1:5" ht="14.25" customHeight="1" x14ac:dyDescent="0.3">
      <c r="A974" s="83">
        <v>41760.5</v>
      </c>
      <c r="B974" s="84">
        <v>2714.09375346363</v>
      </c>
      <c r="C974" s="93">
        <v>91.956363636363605</v>
      </c>
      <c r="D974" s="85">
        <v>5</v>
      </c>
      <c r="E974" s="86" t="s">
        <v>65</v>
      </c>
    </row>
    <row r="975" spans="1:5" ht="14.25" customHeight="1" x14ac:dyDescent="0.3">
      <c r="A975" s="79">
        <v>41761</v>
      </c>
      <c r="B975" s="80">
        <v>2391.99487152856</v>
      </c>
      <c r="C975" s="92">
        <v>92.462857142857104</v>
      </c>
      <c r="D975" s="81">
        <v>5</v>
      </c>
      <c r="E975" s="82" t="s">
        <v>65</v>
      </c>
    </row>
    <row r="976" spans="1:5" ht="14.25" customHeight="1" x14ac:dyDescent="0.3">
      <c r="A976" s="83">
        <v>41761.5</v>
      </c>
      <c r="B976" s="84">
        <v>2329.3039084624902</v>
      </c>
      <c r="C976" s="93">
        <v>95.384999999999906</v>
      </c>
      <c r="D976" s="85">
        <v>5</v>
      </c>
      <c r="E976" s="86" t="s">
        <v>65</v>
      </c>
    </row>
    <row r="977" spans="1:5" ht="14.25" customHeight="1" x14ac:dyDescent="0.3">
      <c r="A977" s="79">
        <v>41762</v>
      </c>
      <c r="B977" s="80">
        <v>2077.1218812541601</v>
      </c>
      <c r="C977" s="92">
        <v>90.847499999999997</v>
      </c>
      <c r="D977" s="81">
        <v>5</v>
      </c>
      <c r="E977" s="82" t="s">
        <v>65</v>
      </c>
    </row>
    <row r="978" spans="1:5" ht="14.25" customHeight="1" x14ac:dyDescent="0.3">
      <c r="A978" s="83">
        <v>41762.5</v>
      </c>
      <c r="B978" s="84">
        <v>2290.5947934124902</v>
      </c>
      <c r="C978" s="93">
        <v>93.663333333333298</v>
      </c>
      <c r="D978" s="85">
        <v>5</v>
      </c>
      <c r="E978" s="86" t="s">
        <v>65</v>
      </c>
    </row>
    <row r="979" spans="1:5" ht="14.25" customHeight="1" x14ac:dyDescent="0.3">
      <c r="A979" s="79">
        <v>41763</v>
      </c>
      <c r="B979" s="80">
        <v>1952.5976356333299</v>
      </c>
      <c r="C979" s="92">
        <v>90.486666666666594</v>
      </c>
      <c r="D979" s="81">
        <v>5</v>
      </c>
      <c r="E979" s="82" t="s">
        <v>65</v>
      </c>
    </row>
    <row r="980" spans="1:5" ht="14.25" customHeight="1" x14ac:dyDescent="0.3">
      <c r="A980" s="83">
        <v>41763.5</v>
      </c>
      <c r="B980" s="84">
        <v>2205.2421286318099</v>
      </c>
      <c r="C980" s="93">
        <v>97.206363636363605</v>
      </c>
      <c r="D980" s="85">
        <v>5</v>
      </c>
      <c r="E980" s="86" t="s">
        <v>65</v>
      </c>
    </row>
    <row r="981" spans="1:5" ht="14.25" customHeight="1" x14ac:dyDescent="0.3">
      <c r="A981" s="79">
        <v>41764</v>
      </c>
      <c r="B981" s="80">
        <v>1820.63976945833</v>
      </c>
      <c r="C981" s="92">
        <v>95.418333333333294</v>
      </c>
      <c r="D981" s="81">
        <v>5</v>
      </c>
      <c r="E981" s="82" t="s">
        <v>65</v>
      </c>
    </row>
    <row r="982" spans="1:5" ht="14.25" customHeight="1" x14ac:dyDescent="0.3">
      <c r="A982" s="83">
        <v>41764.5</v>
      </c>
      <c r="B982" s="84">
        <v>1949.2376995124901</v>
      </c>
      <c r="C982" s="93">
        <v>96.343333333333305</v>
      </c>
      <c r="D982" s="85">
        <v>5</v>
      </c>
      <c r="E982" s="86" t="s">
        <v>65</v>
      </c>
    </row>
    <row r="983" spans="1:5" ht="14.25" customHeight="1" x14ac:dyDescent="0.3">
      <c r="A983" s="79">
        <v>41765</v>
      </c>
      <c r="B983" s="80">
        <v>2011.5588322041599</v>
      </c>
      <c r="C983" s="92">
        <v>91.496666666666599</v>
      </c>
      <c r="D983" s="81">
        <v>5</v>
      </c>
      <c r="E983" s="82" t="s">
        <v>65</v>
      </c>
    </row>
    <row r="984" spans="1:5" ht="14.25" customHeight="1" x14ac:dyDescent="0.3">
      <c r="A984" s="83">
        <v>41765.5</v>
      </c>
      <c r="B984" s="84">
        <v>2407.8819831791602</v>
      </c>
      <c r="C984" s="93">
        <v>93.445833333333297</v>
      </c>
      <c r="D984" s="85">
        <v>5</v>
      </c>
      <c r="E984" s="86" t="s">
        <v>65</v>
      </c>
    </row>
    <row r="985" spans="1:5" ht="14.25" customHeight="1" x14ac:dyDescent="0.3">
      <c r="A985" s="79">
        <v>41766</v>
      </c>
      <c r="B985" s="80">
        <v>2108.0878239458302</v>
      </c>
      <c r="C985" s="92">
        <v>98.274999999999906</v>
      </c>
      <c r="D985" s="81">
        <v>5</v>
      </c>
      <c r="E985" s="82" t="s">
        <v>65</v>
      </c>
    </row>
    <row r="986" spans="1:5" ht="14.25" customHeight="1" x14ac:dyDescent="0.3">
      <c r="A986" s="83">
        <v>41766.5</v>
      </c>
      <c r="B986" s="84">
        <v>2425.3941229549901</v>
      </c>
      <c r="C986" s="93">
        <v>94.355999999999995</v>
      </c>
      <c r="D986" s="85">
        <v>5</v>
      </c>
      <c r="E986" s="86" t="s">
        <v>65</v>
      </c>
    </row>
    <row r="987" spans="1:5" ht="14.25" customHeight="1" x14ac:dyDescent="0.3">
      <c r="A987" s="79">
        <v>41767</v>
      </c>
      <c r="B987" s="80">
        <v>2276.4651883285601</v>
      </c>
      <c r="C987" s="92">
        <v>93.0085714285714</v>
      </c>
      <c r="D987" s="81">
        <v>5</v>
      </c>
      <c r="E987" s="82" t="s">
        <v>65</v>
      </c>
    </row>
    <row r="988" spans="1:5" ht="14.25" customHeight="1" x14ac:dyDescent="0.3">
      <c r="A988" s="83">
        <v>41767.5</v>
      </c>
      <c r="B988" s="84">
        <v>2385.3081387208299</v>
      </c>
      <c r="C988" s="93">
        <v>94.266666666666595</v>
      </c>
      <c r="D988" s="85">
        <v>5</v>
      </c>
      <c r="E988" s="86" t="s">
        <v>65</v>
      </c>
    </row>
    <row r="989" spans="1:5" ht="14.25" customHeight="1" x14ac:dyDescent="0.3">
      <c r="A989" s="79">
        <v>41768</v>
      </c>
      <c r="B989" s="80">
        <v>2207.3602180749999</v>
      </c>
      <c r="C989" s="92">
        <v>94.058333333333294</v>
      </c>
      <c r="D989" s="81">
        <v>5</v>
      </c>
      <c r="E989" s="82" t="s">
        <v>65</v>
      </c>
    </row>
    <row r="990" spans="1:5" ht="14.25" customHeight="1" x14ac:dyDescent="0.3">
      <c r="A990" s="83">
        <v>41768.5</v>
      </c>
      <c r="B990" s="84">
        <v>2288.4663373499902</v>
      </c>
      <c r="C990" s="93">
        <v>94.706666666666607</v>
      </c>
      <c r="D990" s="85">
        <v>5</v>
      </c>
      <c r="E990" s="86" t="s">
        <v>65</v>
      </c>
    </row>
    <row r="991" spans="1:5" ht="14.25" customHeight="1" x14ac:dyDescent="0.3">
      <c r="A991" s="79">
        <v>41769</v>
      </c>
      <c r="B991" s="80">
        <v>2266.71607263332</v>
      </c>
      <c r="C991" s="92">
        <v>92.304999999999893</v>
      </c>
      <c r="D991" s="81">
        <v>5</v>
      </c>
      <c r="E991" s="82" t="s">
        <v>65</v>
      </c>
    </row>
    <row r="992" spans="1:5" ht="14.25" customHeight="1" x14ac:dyDescent="0.3">
      <c r="A992" s="83">
        <v>41769.5</v>
      </c>
      <c r="B992" s="84">
        <v>2149.3511236791601</v>
      </c>
      <c r="C992" s="93">
        <v>91.306666666666601</v>
      </c>
      <c r="D992" s="85">
        <v>5</v>
      </c>
      <c r="E992" s="86" t="s">
        <v>65</v>
      </c>
    </row>
    <row r="993" spans="1:5" ht="14.25" customHeight="1" x14ac:dyDescent="0.3">
      <c r="A993" s="79">
        <v>41770</v>
      </c>
      <c r="B993" s="80">
        <v>1762.31032626666</v>
      </c>
      <c r="C993" s="92">
        <v>90.8958333333333</v>
      </c>
      <c r="D993" s="81">
        <v>5</v>
      </c>
      <c r="E993" s="82" t="s">
        <v>65</v>
      </c>
    </row>
    <row r="994" spans="1:5" ht="14.25" customHeight="1" x14ac:dyDescent="0.3">
      <c r="A994" s="83">
        <v>41770.5</v>
      </c>
      <c r="B994" s="84">
        <v>2091.57613969166</v>
      </c>
      <c r="C994" s="93">
        <v>92.348333333333301</v>
      </c>
      <c r="D994" s="85">
        <v>5</v>
      </c>
      <c r="E994" s="86" t="s">
        <v>65</v>
      </c>
    </row>
    <row r="995" spans="1:5" ht="14.25" customHeight="1" x14ac:dyDescent="0.3">
      <c r="A995" s="79">
        <v>41771</v>
      </c>
      <c r="B995" s="80">
        <v>1767.7216455299899</v>
      </c>
      <c r="C995" s="92">
        <v>95.63</v>
      </c>
      <c r="D995" s="81">
        <v>5</v>
      </c>
      <c r="E995" s="82" t="s">
        <v>65</v>
      </c>
    </row>
    <row r="996" spans="1:5" ht="14.25" customHeight="1" x14ac:dyDescent="0.3">
      <c r="A996" s="83">
        <v>41771.5</v>
      </c>
      <c r="B996" s="84">
        <v>2194.2849347363599</v>
      </c>
      <c r="C996" s="93">
        <v>93.398181818181797</v>
      </c>
      <c r="D996" s="85">
        <v>5</v>
      </c>
      <c r="E996" s="86" t="s">
        <v>65</v>
      </c>
    </row>
    <row r="997" spans="1:5" ht="14.25" customHeight="1" x14ac:dyDescent="0.3">
      <c r="A997" s="79">
        <v>41772</v>
      </c>
      <c r="B997" s="80">
        <v>2256.8843618562501</v>
      </c>
      <c r="C997" s="92">
        <v>96.203749999999999</v>
      </c>
      <c r="D997" s="81">
        <v>5</v>
      </c>
      <c r="E997" s="82" t="s">
        <v>65</v>
      </c>
    </row>
    <row r="998" spans="1:5" ht="14.25" customHeight="1" x14ac:dyDescent="0.3">
      <c r="A998" s="83">
        <v>41772.5</v>
      </c>
      <c r="B998" s="84">
        <v>2440.1407365749901</v>
      </c>
      <c r="C998" s="93">
        <v>94.444166666666604</v>
      </c>
      <c r="D998" s="85">
        <v>5</v>
      </c>
      <c r="E998" s="86" t="s">
        <v>65</v>
      </c>
    </row>
    <row r="999" spans="1:5" ht="14.25" customHeight="1" x14ac:dyDescent="0.3">
      <c r="A999" s="79">
        <v>41773</v>
      </c>
      <c r="B999" s="80">
        <v>2054.2260679208298</v>
      </c>
      <c r="C999" s="92">
        <v>92.017499999999998</v>
      </c>
      <c r="D999" s="81">
        <v>5</v>
      </c>
      <c r="E999" s="82" t="s">
        <v>65</v>
      </c>
    </row>
    <row r="1000" spans="1:5" ht="14.25" customHeight="1" x14ac:dyDescent="0.3">
      <c r="A1000" s="83">
        <v>41773.5</v>
      </c>
      <c r="B1000" s="84">
        <v>2363.7651461291598</v>
      </c>
      <c r="C1000" s="93">
        <v>95.212499999999906</v>
      </c>
      <c r="D1000" s="85">
        <v>5</v>
      </c>
      <c r="E1000" s="86" t="s">
        <v>65</v>
      </c>
    </row>
    <row r="1001" spans="1:5" ht="14.25" customHeight="1" x14ac:dyDescent="0.3">
      <c r="A1001" s="79">
        <v>41774</v>
      </c>
      <c r="B1001" s="80">
        <v>2197.8695865333302</v>
      </c>
      <c r="C1001" s="92">
        <v>95.262222222222206</v>
      </c>
      <c r="D1001" s="81">
        <v>5</v>
      </c>
      <c r="E1001" s="82" t="s">
        <v>65</v>
      </c>
    </row>
    <row r="1002" spans="1:5" ht="14.25" customHeight="1" x14ac:dyDescent="0.3">
      <c r="A1002" s="83">
        <v>41774.5</v>
      </c>
      <c r="B1002" s="84">
        <v>2418.2252856916598</v>
      </c>
      <c r="C1002" s="93">
        <v>92.738333333333301</v>
      </c>
      <c r="D1002" s="85">
        <v>5</v>
      </c>
      <c r="E1002" s="86" t="s">
        <v>65</v>
      </c>
    </row>
    <row r="1003" spans="1:5" ht="14.25" customHeight="1" x14ac:dyDescent="0.3">
      <c r="A1003" s="79">
        <v>41775</v>
      </c>
      <c r="B1003" s="80">
        <v>2219.37749874375</v>
      </c>
      <c r="C1003" s="92">
        <v>96.783749999999998</v>
      </c>
      <c r="D1003" s="81">
        <v>5</v>
      </c>
      <c r="E1003" s="82" t="s">
        <v>65</v>
      </c>
    </row>
    <row r="1004" spans="1:5" ht="14.25" customHeight="1" x14ac:dyDescent="0.3">
      <c r="A1004" s="83">
        <v>41775.5</v>
      </c>
      <c r="B1004" s="84">
        <v>2426.06493250416</v>
      </c>
      <c r="C1004" s="93">
        <v>94.048333333333304</v>
      </c>
      <c r="D1004" s="85">
        <v>5</v>
      </c>
      <c r="E1004" s="86" t="s">
        <v>65</v>
      </c>
    </row>
    <row r="1005" spans="1:5" ht="14.25" customHeight="1" x14ac:dyDescent="0.3">
      <c r="A1005" s="79">
        <v>41776</v>
      </c>
      <c r="B1005" s="80">
        <v>2061.1680646954501</v>
      </c>
      <c r="C1005" s="92">
        <v>91.727272727272705</v>
      </c>
      <c r="D1005" s="81">
        <v>5</v>
      </c>
      <c r="E1005" s="82" t="s">
        <v>65</v>
      </c>
    </row>
    <row r="1006" spans="1:5" ht="14.25" customHeight="1" x14ac:dyDescent="0.3">
      <c r="A1006" s="83">
        <v>41776.5</v>
      </c>
      <c r="B1006" s="84">
        <v>2398.4183871208202</v>
      </c>
      <c r="C1006" s="93">
        <v>92.79</v>
      </c>
      <c r="D1006" s="85">
        <v>5</v>
      </c>
      <c r="E1006" s="86" t="s">
        <v>65</v>
      </c>
    </row>
    <row r="1007" spans="1:5" ht="14.25" customHeight="1" x14ac:dyDescent="0.3">
      <c r="A1007" s="79">
        <v>41777</v>
      </c>
      <c r="B1007" s="80">
        <v>1932.5191484818099</v>
      </c>
      <c r="C1007" s="92">
        <v>91.99</v>
      </c>
      <c r="D1007" s="81">
        <v>5</v>
      </c>
      <c r="E1007" s="82" t="s">
        <v>65</v>
      </c>
    </row>
    <row r="1008" spans="1:5" ht="14.25" customHeight="1" x14ac:dyDescent="0.3">
      <c r="A1008" s="83">
        <v>41777.5</v>
      </c>
      <c r="B1008" s="84">
        <v>2209.34832387499</v>
      </c>
      <c r="C1008" s="93">
        <v>90.05</v>
      </c>
      <c r="D1008" s="85">
        <v>5</v>
      </c>
      <c r="E1008" s="86" t="s">
        <v>65</v>
      </c>
    </row>
    <row r="1009" spans="1:5" ht="14.25" customHeight="1" x14ac:dyDescent="0.3">
      <c r="A1009" s="79">
        <v>41778</v>
      </c>
      <c r="B1009" s="80">
        <v>1804.0047631083301</v>
      </c>
      <c r="C1009" s="92">
        <v>93.491666666666603</v>
      </c>
      <c r="D1009" s="81">
        <v>5</v>
      </c>
      <c r="E1009" s="82" t="s">
        <v>65</v>
      </c>
    </row>
    <row r="1010" spans="1:5" ht="14.25" customHeight="1" x14ac:dyDescent="0.3">
      <c r="A1010" s="83">
        <v>41778.5</v>
      </c>
      <c r="B1010" s="84">
        <v>2239.4996949791598</v>
      </c>
      <c r="C1010" s="93">
        <v>90.999166666666596</v>
      </c>
      <c r="D1010" s="85">
        <v>5</v>
      </c>
      <c r="E1010" s="86" t="s">
        <v>65</v>
      </c>
    </row>
    <row r="1011" spans="1:5" ht="14.25" customHeight="1" x14ac:dyDescent="0.3">
      <c r="A1011" s="79">
        <v>41779</v>
      </c>
      <c r="B1011" s="80">
        <v>2215.2909385708299</v>
      </c>
      <c r="C1011" s="92">
        <v>93.266666666666595</v>
      </c>
      <c r="D1011" s="81">
        <v>5</v>
      </c>
      <c r="E1011" s="82" t="s">
        <v>65</v>
      </c>
    </row>
    <row r="1012" spans="1:5" ht="14.25" customHeight="1" x14ac:dyDescent="0.3">
      <c r="A1012" s="83">
        <v>41779.5</v>
      </c>
      <c r="B1012" s="84">
        <v>2526.5955351749899</v>
      </c>
      <c r="C1012" s="93">
        <v>91.999166666666596</v>
      </c>
      <c r="D1012" s="85">
        <v>5</v>
      </c>
      <c r="E1012" s="86" t="s">
        <v>65</v>
      </c>
    </row>
    <row r="1013" spans="1:5" ht="14.25" customHeight="1" x14ac:dyDescent="0.3">
      <c r="A1013" s="79">
        <v>41780</v>
      </c>
      <c r="B1013" s="80">
        <v>2102.5246024374901</v>
      </c>
      <c r="C1013" s="92">
        <v>90.307500000000005</v>
      </c>
      <c r="D1013" s="81">
        <v>5</v>
      </c>
      <c r="E1013" s="82" t="s">
        <v>65</v>
      </c>
    </row>
    <row r="1014" spans="1:5" ht="14.25" customHeight="1" x14ac:dyDescent="0.3">
      <c r="A1014" s="83">
        <v>41780.5</v>
      </c>
      <c r="B1014" s="84">
        <v>2350.89282996666</v>
      </c>
      <c r="C1014" s="93">
        <v>91.424166666666594</v>
      </c>
      <c r="D1014" s="85">
        <v>5</v>
      </c>
      <c r="E1014" s="86" t="s">
        <v>65</v>
      </c>
    </row>
    <row r="1015" spans="1:5" ht="14.25" customHeight="1" x14ac:dyDescent="0.3">
      <c r="A1015" s="79">
        <v>41781</v>
      </c>
      <c r="B1015" s="80">
        <v>2121.1059986833302</v>
      </c>
      <c r="C1015" s="92">
        <v>92.987499999999997</v>
      </c>
      <c r="D1015" s="81">
        <v>5</v>
      </c>
      <c r="E1015" s="82" t="s">
        <v>65</v>
      </c>
    </row>
    <row r="1016" spans="1:5" ht="14.25" customHeight="1" x14ac:dyDescent="0.3">
      <c r="A1016" s="83">
        <v>41781.5</v>
      </c>
      <c r="B1016" s="84">
        <v>2473.74528315416</v>
      </c>
      <c r="C1016" s="93">
        <v>96.709166666666604</v>
      </c>
      <c r="D1016" s="85">
        <v>5</v>
      </c>
      <c r="E1016" s="86" t="s">
        <v>65</v>
      </c>
    </row>
    <row r="1017" spans="1:5" ht="14.25" customHeight="1" x14ac:dyDescent="0.3">
      <c r="A1017" s="79">
        <v>41782</v>
      </c>
      <c r="B1017" s="80">
        <v>2153.7002823791599</v>
      </c>
      <c r="C1017" s="92">
        <v>94.152500000000003</v>
      </c>
      <c r="D1017" s="81">
        <v>5</v>
      </c>
      <c r="E1017" s="82" t="s">
        <v>65</v>
      </c>
    </row>
    <row r="1018" spans="1:5" ht="14.25" customHeight="1" x14ac:dyDescent="0.3">
      <c r="A1018" s="83">
        <v>41782.5</v>
      </c>
      <c r="B1018" s="84">
        <v>2502.3010268374901</v>
      </c>
      <c r="C1018" s="93">
        <v>94.873333333333306</v>
      </c>
      <c r="D1018" s="85">
        <v>5</v>
      </c>
      <c r="E1018" s="86" t="s">
        <v>65</v>
      </c>
    </row>
    <row r="1019" spans="1:5" ht="14.25" customHeight="1" x14ac:dyDescent="0.3">
      <c r="A1019" s="79">
        <v>41783</v>
      </c>
      <c r="B1019" s="80">
        <v>2305.6693803666599</v>
      </c>
      <c r="C1019" s="92">
        <v>95.133333333333297</v>
      </c>
      <c r="D1019" s="81">
        <v>5</v>
      </c>
      <c r="E1019" s="82" t="s">
        <v>65</v>
      </c>
    </row>
    <row r="1020" spans="1:5" ht="14.25" customHeight="1" x14ac:dyDescent="0.3">
      <c r="A1020" s="83">
        <v>41783.5</v>
      </c>
      <c r="B1020" s="84">
        <v>2412.1884145583299</v>
      </c>
      <c r="C1020" s="93">
        <v>93.0208333333333</v>
      </c>
      <c r="D1020" s="85">
        <v>5</v>
      </c>
      <c r="E1020" s="86" t="s">
        <v>65</v>
      </c>
    </row>
    <row r="1021" spans="1:5" ht="14.25" customHeight="1" x14ac:dyDescent="0.3">
      <c r="A1021" s="79">
        <v>41784</v>
      </c>
      <c r="B1021" s="80">
        <v>2151.8897925285601</v>
      </c>
      <c r="C1021" s="92">
        <v>96.294285714285706</v>
      </c>
      <c r="D1021" s="81">
        <v>5</v>
      </c>
      <c r="E1021" s="82" t="s">
        <v>65</v>
      </c>
    </row>
    <row r="1022" spans="1:5" ht="14.25" customHeight="1" x14ac:dyDescent="0.3">
      <c r="A1022" s="83">
        <v>41784.5</v>
      </c>
      <c r="B1022" s="84">
        <v>2256.65196733333</v>
      </c>
      <c r="C1022" s="93">
        <v>94.922499999999999</v>
      </c>
      <c r="D1022" s="85">
        <v>5</v>
      </c>
      <c r="E1022" s="86" t="s">
        <v>65</v>
      </c>
    </row>
    <row r="1023" spans="1:5" ht="14.25" customHeight="1" x14ac:dyDescent="0.3">
      <c r="A1023" s="79">
        <v>41785</v>
      </c>
      <c r="B1023" s="80">
        <v>1836.86610517083</v>
      </c>
      <c r="C1023" s="92">
        <v>92.642499999999998</v>
      </c>
      <c r="D1023" s="81">
        <v>5</v>
      </c>
      <c r="E1023" s="82" t="s">
        <v>65</v>
      </c>
    </row>
    <row r="1024" spans="1:5" ht="14.25" customHeight="1" x14ac:dyDescent="0.3">
      <c r="A1024" s="83">
        <v>41785.5</v>
      </c>
      <c r="B1024" s="84">
        <v>2239.7297245291602</v>
      </c>
      <c r="C1024" s="93">
        <v>93.298333333333304</v>
      </c>
      <c r="D1024" s="85">
        <v>5</v>
      </c>
      <c r="E1024" s="86" t="s">
        <v>65</v>
      </c>
    </row>
    <row r="1025" spans="1:5" ht="14.25" customHeight="1" x14ac:dyDescent="0.3">
      <c r="A1025" s="79">
        <v>41786</v>
      </c>
      <c r="B1025" s="80">
        <v>2140.23545285416</v>
      </c>
      <c r="C1025" s="92">
        <v>90.047499999999999</v>
      </c>
      <c r="D1025" s="81">
        <v>5</v>
      </c>
      <c r="E1025" s="82" t="s">
        <v>65</v>
      </c>
    </row>
    <row r="1026" spans="1:5" ht="14.25" customHeight="1" x14ac:dyDescent="0.3">
      <c r="A1026" s="83">
        <v>41786.5</v>
      </c>
      <c r="B1026" s="84">
        <v>2506.3152242749902</v>
      </c>
      <c r="C1026" s="93">
        <v>93.348333333333301</v>
      </c>
      <c r="D1026" s="85">
        <v>5</v>
      </c>
      <c r="E1026" s="86" t="s">
        <v>65</v>
      </c>
    </row>
    <row r="1027" spans="1:5" ht="14.25" customHeight="1" x14ac:dyDescent="0.3">
      <c r="A1027" s="79">
        <v>41787</v>
      </c>
      <c r="B1027" s="80">
        <v>2137.7923270874899</v>
      </c>
      <c r="C1027" s="92">
        <v>91.872500000000002</v>
      </c>
      <c r="D1027" s="81">
        <v>5</v>
      </c>
      <c r="E1027" s="82" t="s">
        <v>65</v>
      </c>
    </row>
    <row r="1028" spans="1:5" ht="14.25" customHeight="1" x14ac:dyDescent="0.3">
      <c r="A1028" s="83">
        <v>41787.5</v>
      </c>
      <c r="B1028" s="84">
        <v>2460.35066638749</v>
      </c>
      <c r="C1028" s="93">
        <v>89.765833333333305</v>
      </c>
      <c r="D1028" s="85">
        <v>5</v>
      </c>
      <c r="E1028" s="86" t="s">
        <v>65</v>
      </c>
    </row>
    <row r="1029" spans="1:5" ht="14.25" customHeight="1" x14ac:dyDescent="0.3">
      <c r="A1029" s="79">
        <v>41788</v>
      </c>
      <c r="B1029" s="80">
        <v>2122.5202968374902</v>
      </c>
      <c r="C1029" s="92">
        <v>93.4583333333333</v>
      </c>
      <c r="D1029" s="81">
        <v>5</v>
      </c>
      <c r="E1029" s="82" t="s">
        <v>65</v>
      </c>
    </row>
    <row r="1030" spans="1:5" ht="14.25" customHeight="1" x14ac:dyDescent="0.3">
      <c r="A1030" s="83">
        <v>41788.5</v>
      </c>
      <c r="B1030" s="84">
        <v>2413.4504149291602</v>
      </c>
      <c r="C1030" s="93">
        <v>91.805833333333297</v>
      </c>
      <c r="D1030" s="85">
        <v>5</v>
      </c>
      <c r="E1030" s="86" t="s">
        <v>65</v>
      </c>
    </row>
    <row r="1031" spans="1:5" ht="14.25" customHeight="1" x14ac:dyDescent="0.3">
      <c r="A1031" s="79">
        <v>41789</v>
      </c>
      <c r="B1031" s="80">
        <v>2454.0782498888798</v>
      </c>
      <c r="C1031" s="92">
        <v>94.952222222222204</v>
      </c>
      <c r="D1031" s="81">
        <v>5</v>
      </c>
      <c r="E1031" s="82" t="s">
        <v>65</v>
      </c>
    </row>
    <row r="1032" spans="1:5" ht="14.25" customHeight="1" x14ac:dyDescent="0.3">
      <c r="A1032" s="83">
        <v>41789.5</v>
      </c>
      <c r="B1032" s="84">
        <v>2702.1822030666599</v>
      </c>
      <c r="C1032" s="93">
        <v>95.894166666666607</v>
      </c>
      <c r="D1032" s="85">
        <v>5</v>
      </c>
      <c r="E1032" s="86" t="s">
        <v>65</v>
      </c>
    </row>
    <row r="1033" spans="1:5" ht="14.25" customHeight="1" x14ac:dyDescent="0.3">
      <c r="A1033" s="79">
        <v>41790</v>
      </c>
      <c r="B1033" s="80">
        <v>2678.7584678062399</v>
      </c>
      <c r="C1033" s="92">
        <v>90.924999999999997</v>
      </c>
      <c r="D1033" s="81">
        <v>5</v>
      </c>
      <c r="E1033" s="82" t="s">
        <v>65</v>
      </c>
    </row>
    <row r="1034" spans="1:5" ht="14.25" customHeight="1" x14ac:dyDescent="0.3">
      <c r="A1034" s="83">
        <v>41790.5</v>
      </c>
      <c r="B1034" s="84">
        <v>2736.0415722318098</v>
      </c>
      <c r="C1034" s="93">
        <v>91.3272727272727</v>
      </c>
      <c r="D1034" s="85">
        <v>5</v>
      </c>
      <c r="E1034" s="86" t="s">
        <v>65</v>
      </c>
    </row>
    <row r="1035" spans="1:5" ht="14.25" customHeight="1" x14ac:dyDescent="0.3">
      <c r="A1035" s="79">
        <v>41791</v>
      </c>
      <c r="B1035" s="80">
        <v>2425.2262150699898</v>
      </c>
      <c r="C1035" s="92">
        <v>89.527999999999906</v>
      </c>
      <c r="D1035" s="81">
        <v>6</v>
      </c>
      <c r="E1035" s="82" t="s">
        <v>65</v>
      </c>
    </row>
    <row r="1036" spans="1:5" ht="14.25" customHeight="1" x14ac:dyDescent="0.3">
      <c r="A1036" s="83">
        <v>41791.5</v>
      </c>
      <c r="B1036" s="84">
        <v>2471.2303256999899</v>
      </c>
      <c r="C1036" s="93">
        <v>95.992499999999893</v>
      </c>
      <c r="D1036" s="85">
        <v>6</v>
      </c>
      <c r="E1036" s="86" t="s">
        <v>65</v>
      </c>
    </row>
    <row r="1037" spans="1:5" ht="14.25" customHeight="1" x14ac:dyDescent="0.3">
      <c r="A1037" s="79">
        <v>41792</v>
      </c>
      <c r="B1037" s="80">
        <v>2015.5064658958299</v>
      </c>
      <c r="C1037" s="92">
        <v>95.757499999999993</v>
      </c>
      <c r="D1037" s="81">
        <v>6</v>
      </c>
      <c r="E1037" s="82" t="s">
        <v>65</v>
      </c>
    </row>
    <row r="1038" spans="1:5" ht="14.25" customHeight="1" x14ac:dyDescent="0.3">
      <c r="A1038" s="83">
        <v>41792.5</v>
      </c>
      <c r="B1038" s="84">
        <v>2465.7789927958302</v>
      </c>
      <c r="C1038" s="93">
        <v>88.090833333333293</v>
      </c>
      <c r="D1038" s="85">
        <v>6</v>
      </c>
      <c r="E1038" s="86" t="s">
        <v>65</v>
      </c>
    </row>
    <row r="1039" spans="1:5" ht="14.25" customHeight="1" x14ac:dyDescent="0.3">
      <c r="A1039" s="79">
        <v>41793</v>
      </c>
      <c r="B1039" s="80">
        <v>1971.19641015555</v>
      </c>
      <c r="C1039" s="92">
        <v>91.118888888888804</v>
      </c>
      <c r="D1039" s="81">
        <v>6</v>
      </c>
      <c r="E1039" s="82" t="s">
        <v>65</v>
      </c>
    </row>
    <row r="1040" spans="1:5" ht="14.25" customHeight="1" x14ac:dyDescent="0.3">
      <c r="A1040" s="83">
        <v>41793.5</v>
      </c>
      <c r="B1040" s="84">
        <v>2330.57700935</v>
      </c>
      <c r="C1040" s="93">
        <v>88.774166666666602</v>
      </c>
      <c r="D1040" s="85">
        <v>6</v>
      </c>
      <c r="E1040" s="86" t="s">
        <v>65</v>
      </c>
    </row>
    <row r="1041" spans="1:5" ht="14.25" customHeight="1" x14ac:dyDescent="0.3">
      <c r="A1041" s="79">
        <v>41794</v>
      </c>
      <c r="B1041" s="80">
        <v>2225.8439881541599</v>
      </c>
      <c r="C1041" s="92">
        <v>91.893333333333302</v>
      </c>
      <c r="D1041" s="81">
        <v>6</v>
      </c>
      <c r="E1041" s="82" t="s">
        <v>65</v>
      </c>
    </row>
    <row r="1042" spans="1:5" ht="14.25" customHeight="1" x14ac:dyDescent="0.3">
      <c r="A1042" s="83">
        <v>41794.5</v>
      </c>
      <c r="B1042" s="84">
        <v>2563.3973150874899</v>
      </c>
      <c r="C1042" s="93">
        <v>91.952500000000001</v>
      </c>
      <c r="D1042" s="85">
        <v>6</v>
      </c>
      <c r="E1042" s="86" t="s">
        <v>65</v>
      </c>
    </row>
    <row r="1043" spans="1:5" ht="14.25" customHeight="1" x14ac:dyDescent="0.3">
      <c r="A1043" s="79">
        <v>41795</v>
      </c>
      <c r="B1043" s="80">
        <v>2178.5005601166599</v>
      </c>
      <c r="C1043" s="92">
        <v>94.504999999999995</v>
      </c>
      <c r="D1043" s="81">
        <v>6</v>
      </c>
      <c r="E1043" s="82" t="s">
        <v>65</v>
      </c>
    </row>
    <row r="1044" spans="1:5" ht="14.25" customHeight="1" x14ac:dyDescent="0.3">
      <c r="A1044" s="83">
        <v>41795.5</v>
      </c>
      <c r="B1044" s="84">
        <v>2503.8253872708201</v>
      </c>
      <c r="C1044" s="93">
        <v>91.514999999999901</v>
      </c>
      <c r="D1044" s="85">
        <v>6</v>
      </c>
      <c r="E1044" s="86" t="s">
        <v>65</v>
      </c>
    </row>
    <row r="1045" spans="1:5" ht="14.25" customHeight="1" x14ac:dyDescent="0.3">
      <c r="A1045" s="79">
        <v>41796</v>
      </c>
      <c r="B1045" s="80">
        <v>2083.68529156666</v>
      </c>
      <c r="C1045" s="92">
        <v>92.745000000000005</v>
      </c>
      <c r="D1045" s="81">
        <v>6</v>
      </c>
      <c r="E1045" s="82" t="s">
        <v>65</v>
      </c>
    </row>
    <row r="1046" spans="1:5" ht="14.25" customHeight="1" x14ac:dyDescent="0.3">
      <c r="A1046" s="83">
        <v>41796.5</v>
      </c>
      <c r="B1046" s="84">
        <v>2555.2738623083301</v>
      </c>
      <c r="C1046" s="93">
        <v>89.092499999999902</v>
      </c>
      <c r="D1046" s="85">
        <v>6</v>
      </c>
      <c r="E1046" s="86" t="s">
        <v>65</v>
      </c>
    </row>
    <row r="1047" spans="1:5" ht="14.25" customHeight="1" x14ac:dyDescent="0.3">
      <c r="A1047" s="79">
        <v>41797</v>
      </c>
      <c r="B1047" s="80">
        <v>2183.7037006874998</v>
      </c>
      <c r="C1047" s="92">
        <v>98.242499999999893</v>
      </c>
      <c r="D1047" s="81">
        <v>6</v>
      </c>
      <c r="E1047" s="82" t="s">
        <v>65</v>
      </c>
    </row>
    <row r="1048" spans="1:5" ht="14.25" customHeight="1" x14ac:dyDescent="0.3">
      <c r="A1048" s="83">
        <v>41797.5</v>
      </c>
      <c r="B1048" s="84">
        <v>2578.8708050083301</v>
      </c>
      <c r="C1048" s="93">
        <v>93.010833333333295</v>
      </c>
      <c r="D1048" s="85">
        <v>6</v>
      </c>
      <c r="E1048" s="86" t="s">
        <v>65</v>
      </c>
    </row>
    <row r="1049" spans="1:5" ht="14.25" customHeight="1" x14ac:dyDescent="0.3">
      <c r="A1049" s="79">
        <v>41798</v>
      </c>
      <c r="B1049" s="80">
        <v>2021.06139560833</v>
      </c>
      <c r="C1049" s="92">
        <v>92.356666666666598</v>
      </c>
      <c r="D1049" s="81">
        <v>6</v>
      </c>
      <c r="E1049" s="82" t="s">
        <v>65</v>
      </c>
    </row>
    <row r="1050" spans="1:5" ht="14.25" customHeight="1" x14ac:dyDescent="0.3">
      <c r="A1050" s="83">
        <v>41798.5</v>
      </c>
      <c r="B1050" s="84">
        <v>2307.6349154958298</v>
      </c>
      <c r="C1050" s="93">
        <v>93.078333333333305</v>
      </c>
      <c r="D1050" s="85">
        <v>6</v>
      </c>
      <c r="E1050" s="86" t="s">
        <v>65</v>
      </c>
    </row>
    <row r="1051" spans="1:5" ht="14.25" customHeight="1" x14ac:dyDescent="0.3">
      <c r="A1051" s="79">
        <v>41799</v>
      </c>
      <c r="B1051" s="80">
        <v>1877.57732694583</v>
      </c>
      <c r="C1051" s="92">
        <v>92.907499999999899</v>
      </c>
      <c r="D1051" s="81">
        <v>6</v>
      </c>
      <c r="E1051" s="82" t="s">
        <v>65</v>
      </c>
    </row>
    <row r="1052" spans="1:5" ht="14.25" customHeight="1" x14ac:dyDescent="0.3">
      <c r="A1052" s="83">
        <v>41799.5</v>
      </c>
      <c r="B1052" s="84">
        <v>2290.7028185624899</v>
      </c>
      <c r="C1052" s="93">
        <v>92.074999999999903</v>
      </c>
      <c r="D1052" s="85">
        <v>6</v>
      </c>
      <c r="E1052" s="86" t="s">
        <v>65</v>
      </c>
    </row>
    <row r="1053" spans="1:5" ht="14.25" customHeight="1" x14ac:dyDescent="0.3">
      <c r="A1053" s="79">
        <v>41800</v>
      </c>
      <c r="B1053" s="80">
        <v>2201.9893836583301</v>
      </c>
      <c r="C1053" s="92">
        <v>90.574166666666599</v>
      </c>
      <c r="D1053" s="81">
        <v>6</v>
      </c>
      <c r="E1053" s="82" t="s">
        <v>65</v>
      </c>
    </row>
    <row r="1054" spans="1:5" ht="14.25" customHeight="1" x14ac:dyDescent="0.3">
      <c r="A1054" s="83">
        <v>41800.5</v>
      </c>
      <c r="B1054" s="84">
        <v>2536.5788713624902</v>
      </c>
      <c r="C1054" s="93">
        <v>91.566666666666606</v>
      </c>
      <c r="D1054" s="85">
        <v>6</v>
      </c>
      <c r="E1054" s="86" t="s">
        <v>65</v>
      </c>
    </row>
    <row r="1055" spans="1:5" ht="14.25" customHeight="1" x14ac:dyDescent="0.3">
      <c r="A1055" s="79">
        <v>41801</v>
      </c>
      <c r="B1055" s="80">
        <v>2227.0405394958302</v>
      </c>
      <c r="C1055" s="92">
        <v>90.649999999999906</v>
      </c>
      <c r="D1055" s="81">
        <v>6</v>
      </c>
      <c r="E1055" s="82" t="s">
        <v>65</v>
      </c>
    </row>
    <row r="1056" spans="1:5" ht="14.25" customHeight="1" x14ac:dyDescent="0.3">
      <c r="A1056" s="83">
        <v>41801.5</v>
      </c>
      <c r="B1056" s="84">
        <v>2665.6304535374902</v>
      </c>
      <c r="C1056" s="93">
        <v>93.179999999999893</v>
      </c>
      <c r="D1056" s="85">
        <v>6</v>
      </c>
      <c r="E1056" s="86" t="s">
        <v>65</v>
      </c>
    </row>
    <row r="1057" spans="1:5" ht="14.25" customHeight="1" x14ac:dyDescent="0.3">
      <c r="A1057" s="79">
        <v>41802</v>
      </c>
      <c r="B1057" s="80">
        <v>2358.7919673049901</v>
      </c>
      <c r="C1057" s="92">
        <v>92.728999999999999</v>
      </c>
      <c r="D1057" s="81">
        <v>6</v>
      </c>
      <c r="E1057" s="82" t="s">
        <v>65</v>
      </c>
    </row>
    <row r="1058" spans="1:5" ht="14.25" customHeight="1" x14ac:dyDescent="0.3">
      <c r="A1058" s="83">
        <v>41802.5</v>
      </c>
      <c r="B1058" s="84">
        <v>2582.399825</v>
      </c>
      <c r="C1058" s="93">
        <v>91.346666666666593</v>
      </c>
      <c r="D1058" s="85">
        <v>6</v>
      </c>
      <c r="E1058" s="86" t="s">
        <v>65</v>
      </c>
    </row>
    <row r="1059" spans="1:5" ht="14.25" customHeight="1" x14ac:dyDescent="0.3">
      <c r="A1059" s="79">
        <v>41803</v>
      </c>
      <c r="B1059" s="80">
        <v>2205.4939439708301</v>
      </c>
      <c r="C1059" s="92">
        <v>97.366666666666603</v>
      </c>
      <c r="D1059" s="81">
        <v>6</v>
      </c>
      <c r="E1059" s="82" t="s">
        <v>65</v>
      </c>
    </row>
    <row r="1060" spans="1:5" ht="14.25" customHeight="1" x14ac:dyDescent="0.3">
      <c r="A1060" s="83">
        <v>41803.5</v>
      </c>
      <c r="B1060" s="84">
        <v>2531.0467592124901</v>
      </c>
      <c r="C1060" s="93">
        <v>90.375833333333304</v>
      </c>
      <c r="D1060" s="85">
        <v>6</v>
      </c>
      <c r="E1060" s="86" t="s">
        <v>65</v>
      </c>
    </row>
    <row r="1061" spans="1:5" ht="14.25" customHeight="1" x14ac:dyDescent="0.3">
      <c r="A1061" s="79">
        <v>41804</v>
      </c>
      <c r="B1061" s="80">
        <v>2264.1822469833301</v>
      </c>
      <c r="C1061" s="92">
        <v>87.474999999999994</v>
      </c>
      <c r="D1061" s="81">
        <v>6</v>
      </c>
      <c r="E1061" s="82" t="s">
        <v>65</v>
      </c>
    </row>
    <row r="1062" spans="1:5" ht="14.25" customHeight="1" x14ac:dyDescent="0.3">
      <c r="A1062" s="83">
        <v>41804.5</v>
      </c>
      <c r="B1062" s="84">
        <v>2578.9773850833299</v>
      </c>
      <c r="C1062" s="93">
        <v>94.589999999999904</v>
      </c>
      <c r="D1062" s="85">
        <v>6</v>
      </c>
      <c r="E1062" s="86" t="s">
        <v>65</v>
      </c>
    </row>
    <row r="1063" spans="1:5" ht="14.25" customHeight="1" x14ac:dyDescent="0.3">
      <c r="A1063" s="79">
        <v>41805</v>
      </c>
      <c r="B1063" s="80">
        <v>2073.3362390083298</v>
      </c>
      <c r="C1063" s="92">
        <v>92.352500000000006</v>
      </c>
      <c r="D1063" s="81">
        <v>6</v>
      </c>
      <c r="E1063" s="82" t="s">
        <v>65</v>
      </c>
    </row>
    <row r="1064" spans="1:5" ht="14.25" customHeight="1" x14ac:dyDescent="0.3">
      <c r="A1064" s="83">
        <v>41805.5</v>
      </c>
      <c r="B1064" s="84">
        <v>2549.9073886291599</v>
      </c>
      <c r="C1064" s="93">
        <v>93.919166666666598</v>
      </c>
      <c r="D1064" s="85">
        <v>6</v>
      </c>
      <c r="E1064" s="86" t="s">
        <v>65</v>
      </c>
    </row>
    <row r="1065" spans="1:5" ht="14.25" customHeight="1" x14ac:dyDescent="0.3">
      <c r="A1065" s="79">
        <v>41806</v>
      </c>
      <c r="B1065" s="80">
        <v>2066.1066521041598</v>
      </c>
      <c r="C1065" s="92">
        <v>92.703333333333305</v>
      </c>
      <c r="D1065" s="81">
        <v>6</v>
      </c>
      <c r="E1065" s="82" t="s">
        <v>65</v>
      </c>
    </row>
    <row r="1066" spans="1:5" ht="14.25" customHeight="1" x14ac:dyDescent="0.3">
      <c r="A1066" s="83">
        <v>41806.5</v>
      </c>
      <c r="B1066" s="84">
        <v>2391.6909986791602</v>
      </c>
      <c r="C1066" s="93">
        <v>89.927499999999995</v>
      </c>
      <c r="D1066" s="85">
        <v>6</v>
      </c>
      <c r="E1066" s="86" t="s">
        <v>65</v>
      </c>
    </row>
    <row r="1067" spans="1:5" ht="14.25" customHeight="1" x14ac:dyDescent="0.3">
      <c r="A1067" s="79">
        <v>41807</v>
      </c>
      <c r="B1067" s="80">
        <v>2231.3980455291598</v>
      </c>
      <c r="C1067" s="92">
        <v>92.654999999999902</v>
      </c>
      <c r="D1067" s="81">
        <v>6</v>
      </c>
      <c r="E1067" s="82" t="s">
        <v>65</v>
      </c>
    </row>
    <row r="1068" spans="1:5" ht="14.25" customHeight="1" x14ac:dyDescent="0.3">
      <c r="A1068" s="83">
        <v>41807.5</v>
      </c>
      <c r="B1068" s="84">
        <v>2742.09098012499</v>
      </c>
      <c r="C1068" s="93">
        <v>93.805833333333297</v>
      </c>
      <c r="D1068" s="85">
        <v>6</v>
      </c>
      <c r="E1068" s="86" t="s">
        <v>65</v>
      </c>
    </row>
    <row r="1069" spans="1:5" ht="14.25" customHeight="1" x14ac:dyDescent="0.3">
      <c r="A1069" s="79">
        <v>41808</v>
      </c>
      <c r="B1069" s="80">
        <v>2318.3316843083298</v>
      </c>
      <c r="C1069" s="92">
        <v>91.402500000000003</v>
      </c>
      <c r="D1069" s="81">
        <v>6</v>
      </c>
      <c r="E1069" s="82" t="s">
        <v>65</v>
      </c>
    </row>
    <row r="1070" spans="1:5" ht="14.25" customHeight="1" x14ac:dyDescent="0.3">
      <c r="A1070" s="83">
        <v>41808.5</v>
      </c>
      <c r="B1070" s="84">
        <v>2765.9187628833301</v>
      </c>
      <c r="C1070" s="93">
        <v>92.496666666666599</v>
      </c>
      <c r="D1070" s="85">
        <v>6</v>
      </c>
      <c r="E1070" s="86" t="s">
        <v>65</v>
      </c>
    </row>
    <row r="1071" spans="1:5" ht="14.25" customHeight="1" x14ac:dyDescent="0.3">
      <c r="A1071" s="79">
        <v>41809</v>
      </c>
      <c r="B1071" s="80">
        <v>2283.41872064166</v>
      </c>
      <c r="C1071" s="92">
        <v>90.926666666666605</v>
      </c>
      <c r="D1071" s="81">
        <v>6</v>
      </c>
      <c r="E1071" s="82" t="s">
        <v>65</v>
      </c>
    </row>
    <row r="1072" spans="1:5" ht="14.25" customHeight="1" x14ac:dyDescent="0.3">
      <c r="A1072" s="83">
        <v>41809.5</v>
      </c>
      <c r="B1072" s="84">
        <v>2579.1935956208299</v>
      </c>
      <c r="C1072" s="93">
        <v>95.913333333333298</v>
      </c>
      <c r="D1072" s="85">
        <v>6</v>
      </c>
      <c r="E1072" s="86" t="s">
        <v>65</v>
      </c>
    </row>
    <row r="1073" spans="1:5" ht="14.25" customHeight="1" x14ac:dyDescent="0.3">
      <c r="A1073" s="79">
        <v>41810</v>
      </c>
      <c r="B1073" s="80">
        <v>2345.47395315833</v>
      </c>
      <c r="C1073" s="92">
        <v>92.822500000000005</v>
      </c>
      <c r="D1073" s="81">
        <v>6</v>
      </c>
      <c r="E1073" s="82" t="s">
        <v>65</v>
      </c>
    </row>
    <row r="1074" spans="1:5" ht="14.25" customHeight="1" x14ac:dyDescent="0.3">
      <c r="A1074" s="83">
        <v>41810.5</v>
      </c>
      <c r="B1074" s="84">
        <v>2774.09424652499</v>
      </c>
      <c r="C1074" s="93">
        <v>93.805833333333297</v>
      </c>
      <c r="D1074" s="85">
        <v>6</v>
      </c>
      <c r="E1074" s="86" t="s">
        <v>65</v>
      </c>
    </row>
    <row r="1075" spans="1:5" ht="14.25" customHeight="1" x14ac:dyDescent="0.3">
      <c r="A1075" s="79">
        <v>41811</v>
      </c>
      <c r="B1075" s="80">
        <v>2511.9457208888798</v>
      </c>
      <c r="C1075" s="92">
        <v>96.0555555555555</v>
      </c>
      <c r="D1075" s="81">
        <v>6</v>
      </c>
      <c r="E1075" s="82" t="s">
        <v>65</v>
      </c>
    </row>
    <row r="1076" spans="1:5" ht="14.25" customHeight="1" x14ac:dyDescent="0.3">
      <c r="A1076" s="83">
        <v>41811.5</v>
      </c>
      <c r="B1076" s="84">
        <v>2589.7789234666602</v>
      </c>
      <c r="C1076" s="93">
        <v>91.576666666666597</v>
      </c>
      <c r="D1076" s="85">
        <v>6</v>
      </c>
      <c r="E1076" s="86" t="s">
        <v>65</v>
      </c>
    </row>
    <row r="1077" spans="1:5" ht="14.25" customHeight="1" x14ac:dyDescent="0.3">
      <c r="A1077" s="79">
        <v>41812</v>
      </c>
      <c r="B1077" s="80">
        <v>2260.8152649937501</v>
      </c>
      <c r="C1077" s="92">
        <v>90.302499999999995</v>
      </c>
      <c r="D1077" s="81">
        <v>6</v>
      </c>
      <c r="E1077" s="82" t="s">
        <v>65</v>
      </c>
    </row>
    <row r="1078" spans="1:5" ht="14.25" customHeight="1" x14ac:dyDescent="0.3">
      <c r="A1078" s="83">
        <v>41812.5</v>
      </c>
      <c r="B1078" s="84">
        <v>2314.3122076</v>
      </c>
      <c r="C1078" s="93">
        <v>93.009166666666601</v>
      </c>
      <c r="D1078" s="85">
        <v>6</v>
      </c>
      <c r="E1078" s="86" t="s">
        <v>65</v>
      </c>
    </row>
    <row r="1079" spans="1:5" ht="14.25" customHeight="1" x14ac:dyDescent="0.3">
      <c r="A1079" s="79">
        <v>41813</v>
      </c>
      <c r="B1079" s="80">
        <v>2167.0786755899899</v>
      </c>
      <c r="C1079" s="92">
        <v>95.102000000000004</v>
      </c>
      <c r="D1079" s="81">
        <v>6</v>
      </c>
      <c r="E1079" s="82" t="s">
        <v>65</v>
      </c>
    </row>
    <row r="1080" spans="1:5" ht="14.25" customHeight="1" x14ac:dyDescent="0.3">
      <c r="A1080" s="83">
        <v>41813.5</v>
      </c>
      <c r="B1080" s="84">
        <v>2499.29126914166</v>
      </c>
      <c r="C1080" s="93">
        <v>93.831666666666607</v>
      </c>
      <c r="D1080" s="85">
        <v>6</v>
      </c>
      <c r="E1080" s="86" t="s">
        <v>65</v>
      </c>
    </row>
    <row r="1081" spans="1:5" ht="14.25" customHeight="1" x14ac:dyDescent="0.3">
      <c r="A1081" s="79">
        <v>41814</v>
      </c>
      <c r="B1081" s="80">
        <v>2245.5092780908999</v>
      </c>
      <c r="C1081" s="92">
        <v>92.270909090909001</v>
      </c>
      <c r="D1081" s="81">
        <v>6</v>
      </c>
      <c r="E1081" s="82" t="s">
        <v>65</v>
      </c>
    </row>
    <row r="1082" spans="1:5" ht="14.25" customHeight="1" x14ac:dyDescent="0.3">
      <c r="A1082" s="83">
        <v>41814.5</v>
      </c>
      <c r="B1082" s="84">
        <v>2493.59503287083</v>
      </c>
      <c r="C1082" s="93">
        <v>95.849166666666605</v>
      </c>
      <c r="D1082" s="85">
        <v>6</v>
      </c>
      <c r="E1082" s="86" t="s">
        <v>65</v>
      </c>
    </row>
    <row r="1083" spans="1:5" ht="14.25" customHeight="1" x14ac:dyDescent="0.3">
      <c r="A1083" s="79">
        <v>41815</v>
      </c>
      <c r="B1083" s="80">
        <v>2274.4805100541598</v>
      </c>
      <c r="C1083" s="92">
        <v>92.894999999999897</v>
      </c>
      <c r="D1083" s="81">
        <v>6</v>
      </c>
      <c r="E1083" s="82" t="s">
        <v>65</v>
      </c>
    </row>
    <row r="1084" spans="1:5" ht="14.25" customHeight="1" x14ac:dyDescent="0.3">
      <c r="A1084" s="83">
        <v>41815.5</v>
      </c>
      <c r="B1084" s="84">
        <v>2519.4081521583298</v>
      </c>
      <c r="C1084" s="93">
        <v>97.459166666666604</v>
      </c>
      <c r="D1084" s="85">
        <v>6</v>
      </c>
      <c r="E1084" s="86" t="s">
        <v>65</v>
      </c>
    </row>
    <row r="1085" spans="1:5" ht="14.25" customHeight="1" x14ac:dyDescent="0.3">
      <c r="A1085" s="79">
        <v>41816</v>
      </c>
      <c r="B1085" s="80">
        <v>2344.2071731041601</v>
      </c>
      <c r="C1085" s="92">
        <v>90.898333333333298</v>
      </c>
      <c r="D1085" s="81">
        <v>6</v>
      </c>
      <c r="E1085" s="82" t="s">
        <v>65</v>
      </c>
    </row>
    <row r="1086" spans="1:5" ht="14.25" customHeight="1" x14ac:dyDescent="0.3">
      <c r="A1086" s="83">
        <v>41816.5</v>
      </c>
      <c r="B1086" s="84">
        <v>2672.66476106666</v>
      </c>
      <c r="C1086" s="93">
        <v>92.4224999999999</v>
      </c>
      <c r="D1086" s="85">
        <v>6</v>
      </c>
      <c r="E1086" s="86" t="s">
        <v>65</v>
      </c>
    </row>
    <row r="1087" spans="1:5" ht="14.25" customHeight="1" x14ac:dyDescent="0.3">
      <c r="A1087" s="79">
        <v>41817</v>
      </c>
      <c r="B1087" s="80">
        <v>2233.1198583833302</v>
      </c>
      <c r="C1087" s="92">
        <v>96.047499999999999</v>
      </c>
      <c r="D1087" s="81">
        <v>6</v>
      </c>
      <c r="E1087" s="82" t="s">
        <v>65</v>
      </c>
    </row>
    <row r="1088" spans="1:5" ht="14.25" customHeight="1" x14ac:dyDescent="0.3">
      <c r="A1088" s="83">
        <v>41817.5</v>
      </c>
      <c r="B1088" s="84">
        <v>2668.0619382708301</v>
      </c>
      <c r="C1088" s="93">
        <v>92.858333333333306</v>
      </c>
      <c r="D1088" s="85">
        <v>6</v>
      </c>
      <c r="E1088" s="86" t="s">
        <v>65</v>
      </c>
    </row>
    <row r="1089" spans="1:5" ht="14.25" customHeight="1" x14ac:dyDescent="0.3">
      <c r="A1089" s="79">
        <v>41818</v>
      </c>
      <c r="B1089" s="80">
        <v>2219.4378834791601</v>
      </c>
      <c r="C1089" s="92">
        <v>96.7766666666666</v>
      </c>
      <c r="D1089" s="81">
        <v>6</v>
      </c>
      <c r="E1089" s="82" t="s">
        <v>65</v>
      </c>
    </row>
    <row r="1090" spans="1:5" ht="14.25" customHeight="1" x14ac:dyDescent="0.3">
      <c r="A1090" s="83">
        <v>41818.5</v>
      </c>
      <c r="B1090" s="84">
        <v>2484.5921682708299</v>
      </c>
      <c r="C1090" s="93">
        <v>93.782499999999999</v>
      </c>
      <c r="D1090" s="85">
        <v>6</v>
      </c>
      <c r="E1090" s="86" t="s">
        <v>65</v>
      </c>
    </row>
    <row r="1091" spans="1:5" ht="14.25" customHeight="1" x14ac:dyDescent="0.3">
      <c r="A1091" s="79">
        <v>41819</v>
      </c>
      <c r="B1091" s="80">
        <v>1975.0117345541601</v>
      </c>
      <c r="C1091" s="92">
        <v>91.845833333333303</v>
      </c>
      <c r="D1091" s="81">
        <v>6</v>
      </c>
      <c r="E1091" s="82" t="s">
        <v>65</v>
      </c>
    </row>
    <row r="1092" spans="1:5" ht="14.25" customHeight="1" x14ac:dyDescent="0.3">
      <c r="A1092" s="83">
        <v>41819.5</v>
      </c>
      <c r="B1092" s="84">
        <v>2351.1718993333302</v>
      </c>
      <c r="C1092" s="93">
        <v>94.476666666666603</v>
      </c>
      <c r="D1092" s="85">
        <v>6</v>
      </c>
      <c r="E1092" s="86" t="s">
        <v>65</v>
      </c>
    </row>
    <row r="1093" spans="1:5" ht="14.25" customHeight="1" x14ac:dyDescent="0.3">
      <c r="A1093" s="79">
        <v>41820</v>
      </c>
      <c r="B1093" s="80">
        <v>2140.66846049374</v>
      </c>
      <c r="C1093" s="92">
        <v>95.429999999999893</v>
      </c>
      <c r="D1093" s="81">
        <v>6</v>
      </c>
      <c r="E1093" s="82" t="s">
        <v>65</v>
      </c>
    </row>
    <row r="1094" spans="1:5" ht="14.25" customHeight="1" x14ac:dyDescent="0.3">
      <c r="A1094" s="83">
        <v>41820.5</v>
      </c>
      <c r="B1094" s="84">
        <v>2271.0611251458299</v>
      </c>
      <c r="C1094" s="93">
        <v>92.961666666666602</v>
      </c>
      <c r="D1094" s="85">
        <v>6</v>
      </c>
      <c r="E1094" s="86" t="s">
        <v>65</v>
      </c>
    </row>
    <row r="1095" spans="1:5" ht="14.25" customHeight="1" x14ac:dyDescent="0.3">
      <c r="A1095" s="79">
        <v>41821</v>
      </c>
      <c r="B1095" s="80">
        <v>2574.4839794437498</v>
      </c>
      <c r="C1095" s="92">
        <v>94.661249999999995</v>
      </c>
      <c r="D1095" s="81">
        <v>7</v>
      </c>
      <c r="E1095" s="82" t="s">
        <v>65</v>
      </c>
    </row>
    <row r="1096" spans="1:5" ht="14.25" customHeight="1" x14ac:dyDescent="0.3">
      <c r="A1096" s="83">
        <v>41821.5</v>
      </c>
      <c r="B1096" s="84">
        <v>2609.5576928791602</v>
      </c>
      <c r="C1096" s="93">
        <v>91.629166666666606</v>
      </c>
      <c r="D1096" s="85">
        <v>7</v>
      </c>
      <c r="E1096" s="86" t="s">
        <v>65</v>
      </c>
    </row>
    <row r="1097" spans="1:5" ht="14.25" customHeight="1" x14ac:dyDescent="0.3">
      <c r="A1097" s="79">
        <v>41822</v>
      </c>
      <c r="B1097" s="80">
        <v>2346.5856706916602</v>
      </c>
      <c r="C1097" s="92">
        <v>93.872500000000002</v>
      </c>
      <c r="D1097" s="81">
        <v>7</v>
      </c>
      <c r="E1097" s="82" t="s">
        <v>65</v>
      </c>
    </row>
    <row r="1098" spans="1:5" ht="14.25" customHeight="1" x14ac:dyDescent="0.3">
      <c r="A1098" s="83">
        <v>41822.5</v>
      </c>
      <c r="B1098" s="84">
        <v>2516.7227591958299</v>
      </c>
      <c r="C1098" s="93">
        <v>94.749166666666596</v>
      </c>
      <c r="D1098" s="85">
        <v>7</v>
      </c>
      <c r="E1098" s="86" t="s">
        <v>65</v>
      </c>
    </row>
    <row r="1099" spans="1:5" ht="14.25" customHeight="1" x14ac:dyDescent="0.3">
      <c r="A1099" s="79">
        <v>41823</v>
      </c>
      <c r="B1099" s="80">
        <v>2310.1774498208301</v>
      </c>
      <c r="C1099" s="92">
        <v>94.245000000000005</v>
      </c>
      <c r="D1099" s="81">
        <v>7</v>
      </c>
      <c r="E1099" s="82" t="s">
        <v>65</v>
      </c>
    </row>
    <row r="1100" spans="1:5" ht="14.25" customHeight="1" x14ac:dyDescent="0.3">
      <c r="A1100" s="83">
        <v>41823.5</v>
      </c>
      <c r="B1100" s="84">
        <v>2751.0745728249999</v>
      </c>
      <c r="C1100" s="93">
        <v>90.465000000000003</v>
      </c>
      <c r="D1100" s="85">
        <v>7</v>
      </c>
      <c r="E1100" s="86" t="s">
        <v>65</v>
      </c>
    </row>
    <row r="1101" spans="1:5" ht="14.25" customHeight="1" x14ac:dyDescent="0.3">
      <c r="A1101" s="79">
        <v>41824</v>
      </c>
      <c r="B1101" s="80">
        <v>2400.1643356333302</v>
      </c>
      <c r="C1101" s="92">
        <v>94.051666666666605</v>
      </c>
      <c r="D1101" s="81">
        <v>7</v>
      </c>
      <c r="E1101" s="82" t="s">
        <v>65</v>
      </c>
    </row>
    <row r="1102" spans="1:5" ht="14.25" customHeight="1" x14ac:dyDescent="0.3">
      <c r="A1102" s="83">
        <v>41824.5</v>
      </c>
      <c r="B1102" s="84">
        <v>2722.1102453374901</v>
      </c>
      <c r="C1102" s="93">
        <v>94.584166666666604</v>
      </c>
      <c r="D1102" s="85">
        <v>7</v>
      </c>
      <c r="E1102" s="86" t="s">
        <v>65</v>
      </c>
    </row>
    <row r="1103" spans="1:5" ht="14.25" customHeight="1" x14ac:dyDescent="0.3">
      <c r="A1103" s="79">
        <v>41825</v>
      </c>
      <c r="B1103" s="80">
        <v>2495.8680823333302</v>
      </c>
      <c r="C1103" s="92">
        <v>90.363333333333301</v>
      </c>
      <c r="D1103" s="81">
        <v>7</v>
      </c>
      <c r="E1103" s="82" t="s">
        <v>65</v>
      </c>
    </row>
    <row r="1104" spans="1:5" ht="14.25" customHeight="1" x14ac:dyDescent="0.3">
      <c r="A1104" s="83">
        <v>41825.5</v>
      </c>
      <c r="B1104" s="84">
        <v>2687.2987756124899</v>
      </c>
      <c r="C1104" s="93">
        <v>94.014166666666597</v>
      </c>
      <c r="D1104" s="85">
        <v>7</v>
      </c>
      <c r="E1104" s="86" t="s">
        <v>65</v>
      </c>
    </row>
    <row r="1105" spans="1:5" ht="14.25" customHeight="1" x14ac:dyDescent="0.3">
      <c r="A1105" s="79">
        <v>41826</v>
      </c>
      <c r="B1105" s="80">
        <v>2199.4620709124902</v>
      </c>
      <c r="C1105" s="92">
        <v>91.417500000000004</v>
      </c>
      <c r="D1105" s="81">
        <v>7</v>
      </c>
      <c r="E1105" s="82" t="s">
        <v>65</v>
      </c>
    </row>
    <row r="1106" spans="1:5" ht="14.25" customHeight="1" x14ac:dyDescent="0.3">
      <c r="A1106" s="83">
        <v>41826.5</v>
      </c>
      <c r="B1106" s="84">
        <v>2519.9222484124898</v>
      </c>
      <c r="C1106" s="93">
        <v>94.453333333333305</v>
      </c>
      <c r="D1106" s="85">
        <v>7</v>
      </c>
      <c r="E1106" s="86" t="s">
        <v>65</v>
      </c>
    </row>
    <row r="1107" spans="1:5" ht="14.25" customHeight="1" x14ac:dyDescent="0.3">
      <c r="A1107" s="79">
        <v>41827</v>
      </c>
      <c r="B1107" s="80">
        <v>2144.8894027624901</v>
      </c>
      <c r="C1107" s="92">
        <v>94.170833333333306</v>
      </c>
      <c r="D1107" s="81">
        <v>7</v>
      </c>
      <c r="E1107" s="82" t="s">
        <v>65</v>
      </c>
    </row>
    <row r="1108" spans="1:5" ht="14.25" customHeight="1" x14ac:dyDescent="0.3">
      <c r="A1108" s="83">
        <v>41827.5</v>
      </c>
      <c r="B1108" s="84">
        <v>2539.6737235833298</v>
      </c>
      <c r="C1108" s="93">
        <v>93.12</v>
      </c>
      <c r="D1108" s="85">
        <v>7</v>
      </c>
      <c r="E1108" s="86" t="s">
        <v>65</v>
      </c>
    </row>
    <row r="1109" spans="1:5" ht="14.25" customHeight="1" x14ac:dyDescent="0.3">
      <c r="A1109" s="79">
        <v>41828</v>
      </c>
      <c r="B1109" s="80">
        <v>2440.8228677041602</v>
      </c>
      <c r="C1109" s="92">
        <v>96.348333333333301</v>
      </c>
      <c r="D1109" s="81">
        <v>7</v>
      </c>
      <c r="E1109" s="82" t="s">
        <v>65</v>
      </c>
    </row>
    <row r="1110" spans="1:5" ht="14.25" customHeight="1" x14ac:dyDescent="0.3">
      <c r="A1110" s="83">
        <v>41828.5</v>
      </c>
      <c r="B1110" s="84">
        <v>2736.0700492958299</v>
      </c>
      <c r="C1110" s="93">
        <v>92.232500000000002</v>
      </c>
      <c r="D1110" s="85">
        <v>7</v>
      </c>
      <c r="E1110" s="86" t="s">
        <v>65</v>
      </c>
    </row>
    <row r="1111" spans="1:5" ht="14.25" customHeight="1" x14ac:dyDescent="0.3">
      <c r="A1111" s="79">
        <v>41829</v>
      </c>
      <c r="B1111" s="80">
        <v>2403.47110140416</v>
      </c>
      <c r="C1111" s="92">
        <v>95.015833333333305</v>
      </c>
      <c r="D1111" s="81">
        <v>7</v>
      </c>
      <c r="E1111" s="82" t="s">
        <v>65</v>
      </c>
    </row>
    <row r="1112" spans="1:5" ht="14.25" customHeight="1" x14ac:dyDescent="0.3">
      <c r="A1112" s="83">
        <v>41829.5</v>
      </c>
      <c r="B1112" s="84">
        <v>2780.5965677541599</v>
      </c>
      <c r="C1112" s="93">
        <v>93.649166666666602</v>
      </c>
      <c r="D1112" s="85">
        <v>7</v>
      </c>
      <c r="E1112" s="86" t="s">
        <v>65</v>
      </c>
    </row>
    <row r="1113" spans="1:5" ht="14.25" customHeight="1" x14ac:dyDescent="0.3">
      <c r="A1113" s="79">
        <v>41830</v>
      </c>
      <c r="B1113" s="80">
        <v>2162.8221352833302</v>
      </c>
      <c r="C1113" s="92">
        <v>93.278333333333293</v>
      </c>
      <c r="D1113" s="81">
        <v>7</v>
      </c>
      <c r="E1113" s="82" t="s">
        <v>65</v>
      </c>
    </row>
    <row r="1114" spans="1:5" ht="14.25" customHeight="1" x14ac:dyDescent="0.3">
      <c r="A1114" s="83">
        <v>41830.5</v>
      </c>
      <c r="B1114" s="84">
        <v>2573.8093451916602</v>
      </c>
      <c r="C1114" s="93">
        <v>92.955833333333302</v>
      </c>
      <c r="D1114" s="85">
        <v>7</v>
      </c>
      <c r="E1114" s="86" t="s">
        <v>65</v>
      </c>
    </row>
    <row r="1115" spans="1:5" ht="14.25" customHeight="1" x14ac:dyDescent="0.3">
      <c r="A1115" s="79">
        <v>41831</v>
      </c>
      <c r="B1115" s="80">
        <v>2343.7493510458198</v>
      </c>
      <c r="C1115" s="92">
        <v>90.924166666666594</v>
      </c>
      <c r="D1115" s="81">
        <v>7</v>
      </c>
      <c r="E1115" s="82" t="s">
        <v>65</v>
      </c>
    </row>
    <row r="1116" spans="1:5" ht="14.25" customHeight="1" x14ac:dyDescent="0.3">
      <c r="A1116" s="83">
        <v>41831.5</v>
      </c>
      <c r="B1116" s="84">
        <v>2857.1240147541598</v>
      </c>
      <c r="C1116" s="93">
        <v>92.703333333333305</v>
      </c>
      <c r="D1116" s="85">
        <v>7</v>
      </c>
      <c r="E1116" s="86" t="s">
        <v>65</v>
      </c>
    </row>
    <row r="1117" spans="1:5" ht="14.25" customHeight="1" x14ac:dyDescent="0.3">
      <c r="A1117" s="79">
        <v>41832</v>
      </c>
      <c r="B1117" s="80">
        <v>2318.55609405416</v>
      </c>
      <c r="C1117" s="92">
        <v>93.4016666666666</v>
      </c>
      <c r="D1117" s="81">
        <v>7</v>
      </c>
      <c r="E1117" s="82" t="s">
        <v>65</v>
      </c>
    </row>
    <row r="1118" spans="1:5" ht="14.25" customHeight="1" x14ac:dyDescent="0.3">
      <c r="A1118" s="83">
        <v>41832.5</v>
      </c>
      <c r="B1118" s="84">
        <v>2505.1996293375</v>
      </c>
      <c r="C1118" s="93">
        <v>90.633333333333297</v>
      </c>
      <c r="D1118" s="85">
        <v>7</v>
      </c>
      <c r="E1118" s="86" t="s">
        <v>65</v>
      </c>
    </row>
    <row r="1119" spans="1:5" ht="14.25" customHeight="1" x14ac:dyDescent="0.3">
      <c r="A1119" s="79">
        <v>41833</v>
      </c>
      <c r="B1119" s="80">
        <v>2020.46666515416</v>
      </c>
      <c r="C1119" s="92">
        <v>92.266666666666595</v>
      </c>
      <c r="D1119" s="81">
        <v>7</v>
      </c>
      <c r="E1119" s="82" t="s">
        <v>65</v>
      </c>
    </row>
    <row r="1120" spans="1:5" ht="14.25" customHeight="1" x14ac:dyDescent="0.3">
      <c r="A1120" s="83">
        <v>41833.5</v>
      </c>
      <c r="B1120" s="84">
        <v>2413.80579378333</v>
      </c>
      <c r="C1120" s="93">
        <v>91.115833333333299</v>
      </c>
      <c r="D1120" s="85">
        <v>7</v>
      </c>
      <c r="E1120" s="86" t="s">
        <v>65</v>
      </c>
    </row>
    <row r="1121" spans="1:5" ht="14.25" customHeight="1" x14ac:dyDescent="0.3">
      <c r="A1121" s="79">
        <v>41834</v>
      </c>
      <c r="B1121" s="80">
        <v>1996.57660631249</v>
      </c>
      <c r="C1121" s="92">
        <v>92.415833333333296</v>
      </c>
      <c r="D1121" s="81">
        <v>7</v>
      </c>
      <c r="E1121" s="82" t="s">
        <v>65</v>
      </c>
    </row>
    <row r="1122" spans="1:5" ht="14.25" customHeight="1" x14ac:dyDescent="0.3">
      <c r="A1122" s="83">
        <v>41834.5</v>
      </c>
      <c r="B1122" s="84">
        <v>2352.0824248041599</v>
      </c>
      <c r="C1122" s="93">
        <v>94.924166666666594</v>
      </c>
      <c r="D1122" s="85">
        <v>7</v>
      </c>
      <c r="E1122" s="86" t="s">
        <v>65</v>
      </c>
    </row>
    <row r="1123" spans="1:5" ht="14.25" customHeight="1" x14ac:dyDescent="0.3">
      <c r="A1123" s="79">
        <v>41835</v>
      </c>
      <c r="B1123" s="80">
        <v>2143.90196194583</v>
      </c>
      <c r="C1123" s="92">
        <v>86.441666666666606</v>
      </c>
      <c r="D1123" s="81">
        <v>7</v>
      </c>
      <c r="E1123" s="82" t="s">
        <v>65</v>
      </c>
    </row>
    <row r="1124" spans="1:5" ht="14.25" customHeight="1" x14ac:dyDescent="0.3">
      <c r="A1124" s="83">
        <v>41835.5</v>
      </c>
      <c r="B1124" s="84">
        <v>2606.9075596708299</v>
      </c>
      <c r="C1124" s="93">
        <v>93.585833333333298</v>
      </c>
      <c r="D1124" s="85">
        <v>7</v>
      </c>
      <c r="E1124" s="86" t="s">
        <v>65</v>
      </c>
    </row>
    <row r="1125" spans="1:5" ht="14.25" customHeight="1" x14ac:dyDescent="0.3">
      <c r="A1125" s="79">
        <v>41836</v>
      </c>
      <c r="B1125" s="80">
        <v>2324.38466607499</v>
      </c>
      <c r="C1125" s="92">
        <v>91.088333333333296</v>
      </c>
      <c r="D1125" s="81">
        <v>7</v>
      </c>
      <c r="E1125" s="82" t="s">
        <v>65</v>
      </c>
    </row>
    <row r="1126" spans="1:5" ht="14.25" customHeight="1" x14ac:dyDescent="0.3">
      <c r="A1126" s="83">
        <v>41836.5</v>
      </c>
      <c r="B1126" s="84">
        <v>2648.5148793624899</v>
      </c>
      <c r="C1126" s="93">
        <v>89.025833333333296</v>
      </c>
      <c r="D1126" s="85">
        <v>7</v>
      </c>
      <c r="E1126" s="86" t="s">
        <v>65</v>
      </c>
    </row>
    <row r="1127" spans="1:5" ht="14.25" customHeight="1" x14ac:dyDescent="0.3">
      <c r="A1127" s="79">
        <v>41837</v>
      </c>
      <c r="B1127" s="80">
        <v>2291.0671482749899</v>
      </c>
      <c r="C1127" s="92">
        <v>92.524166666666602</v>
      </c>
      <c r="D1127" s="81">
        <v>7</v>
      </c>
      <c r="E1127" s="82" t="s">
        <v>65</v>
      </c>
    </row>
    <row r="1128" spans="1:5" ht="14.25" customHeight="1" x14ac:dyDescent="0.3">
      <c r="A1128" s="83">
        <v>41837.5</v>
      </c>
      <c r="B1128" s="84">
        <v>2642.4324848708302</v>
      </c>
      <c r="C1128" s="93">
        <v>90.219166666666595</v>
      </c>
      <c r="D1128" s="85">
        <v>7</v>
      </c>
      <c r="E1128" s="86" t="s">
        <v>65</v>
      </c>
    </row>
    <row r="1129" spans="1:5" ht="14.25" customHeight="1" x14ac:dyDescent="0.3">
      <c r="A1129" s="79">
        <v>41838</v>
      </c>
      <c r="B1129" s="80">
        <v>2486.63121728749</v>
      </c>
      <c r="C1129" s="92">
        <v>93.884166666666601</v>
      </c>
      <c r="D1129" s="81">
        <v>7</v>
      </c>
      <c r="E1129" s="82" t="s">
        <v>65</v>
      </c>
    </row>
    <row r="1130" spans="1:5" ht="14.25" customHeight="1" x14ac:dyDescent="0.3">
      <c r="A1130" s="83">
        <v>41838.5</v>
      </c>
      <c r="B1130" s="84">
        <v>2778.6083636916601</v>
      </c>
      <c r="C1130" s="93">
        <v>93.745833333333294</v>
      </c>
      <c r="D1130" s="85">
        <v>7</v>
      </c>
      <c r="E1130" s="86" t="s">
        <v>65</v>
      </c>
    </row>
    <row r="1131" spans="1:5" ht="14.25" customHeight="1" x14ac:dyDescent="0.3">
      <c r="A1131" s="79">
        <v>41839</v>
      </c>
      <c r="B1131" s="80">
        <v>2422.4372520291599</v>
      </c>
      <c r="C1131" s="92">
        <v>95.747499999999903</v>
      </c>
      <c r="D1131" s="81">
        <v>7</v>
      </c>
      <c r="E1131" s="82" t="s">
        <v>65</v>
      </c>
    </row>
    <row r="1132" spans="1:5" ht="14.25" customHeight="1" x14ac:dyDescent="0.3">
      <c r="A1132" s="83">
        <v>41839.5</v>
      </c>
      <c r="B1132" s="84">
        <v>2721.7999010458302</v>
      </c>
      <c r="C1132" s="93">
        <v>90.974166666666605</v>
      </c>
      <c r="D1132" s="85">
        <v>7</v>
      </c>
      <c r="E1132" s="86" t="s">
        <v>65</v>
      </c>
    </row>
    <row r="1133" spans="1:5" ht="14.25" customHeight="1" x14ac:dyDescent="0.3">
      <c r="A1133" s="79">
        <v>41840</v>
      </c>
      <c r="B1133" s="80">
        <v>2212.9776560874898</v>
      </c>
      <c r="C1133" s="92">
        <v>94.1666666666666</v>
      </c>
      <c r="D1133" s="81">
        <v>7</v>
      </c>
      <c r="E1133" s="82" t="s">
        <v>65</v>
      </c>
    </row>
    <row r="1134" spans="1:5" ht="14.25" customHeight="1" x14ac:dyDescent="0.3">
      <c r="A1134" s="83">
        <v>41840.5</v>
      </c>
      <c r="B1134" s="84">
        <v>2501.9361610916599</v>
      </c>
      <c r="C1134" s="93">
        <v>96.384166666666601</v>
      </c>
      <c r="D1134" s="85">
        <v>7</v>
      </c>
      <c r="E1134" s="86" t="s">
        <v>65</v>
      </c>
    </row>
    <row r="1135" spans="1:5" ht="14.25" customHeight="1" x14ac:dyDescent="0.3">
      <c r="A1135" s="79">
        <v>41841</v>
      </c>
      <c r="B1135" s="80">
        <v>2111.5541722166599</v>
      </c>
      <c r="C1135" s="92">
        <v>94.815833333333302</v>
      </c>
      <c r="D1135" s="81">
        <v>7</v>
      </c>
      <c r="E1135" s="82" t="s">
        <v>65</v>
      </c>
    </row>
    <row r="1136" spans="1:5" ht="14.25" customHeight="1" x14ac:dyDescent="0.3">
      <c r="A1136" s="83">
        <v>41841.5</v>
      </c>
      <c r="B1136" s="84">
        <v>2530.7492368666599</v>
      </c>
      <c r="C1136" s="93">
        <v>95.547499999999999</v>
      </c>
      <c r="D1136" s="85">
        <v>7</v>
      </c>
      <c r="E1136" s="86" t="s">
        <v>65</v>
      </c>
    </row>
    <row r="1137" spans="1:5" ht="14.25" customHeight="1" x14ac:dyDescent="0.3">
      <c r="A1137" s="79">
        <v>41842</v>
      </c>
      <c r="B1137" s="80">
        <v>2497.3223774458202</v>
      </c>
      <c r="C1137" s="92">
        <v>90.974999999999895</v>
      </c>
      <c r="D1137" s="81">
        <v>7</v>
      </c>
      <c r="E1137" s="82" t="s">
        <v>65</v>
      </c>
    </row>
    <row r="1138" spans="1:5" ht="14.25" customHeight="1" x14ac:dyDescent="0.3">
      <c r="A1138" s="83">
        <v>41842.5</v>
      </c>
      <c r="B1138" s="84">
        <v>2732.7460427999999</v>
      </c>
      <c r="C1138" s="93">
        <v>92.144166666666607</v>
      </c>
      <c r="D1138" s="85">
        <v>7</v>
      </c>
      <c r="E1138" s="86" t="s">
        <v>65</v>
      </c>
    </row>
    <row r="1139" spans="1:5" ht="14.25" customHeight="1" x14ac:dyDescent="0.3">
      <c r="A1139" s="79">
        <v>41843</v>
      </c>
      <c r="B1139" s="80">
        <v>2439.8128192833301</v>
      </c>
      <c r="C1139" s="92">
        <v>91.504444444444403</v>
      </c>
      <c r="D1139" s="81">
        <v>7</v>
      </c>
      <c r="E1139" s="82" t="s">
        <v>65</v>
      </c>
    </row>
    <row r="1140" spans="1:5" ht="14.25" customHeight="1" x14ac:dyDescent="0.3">
      <c r="A1140" s="83">
        <v>41843.5</v>
      </c>
      <c r="B1140" s="84">
        <v>2564.54435559999</v>
      </c>
      <c r="C1140" s="93">
        <v>94.920833333333306</v>
      </c>
      <c r="D1140" s="85">
        <v>7</v>
      </c>
      <c r="E1140" s="86" t="s">
        <v>65</v>
      </c>
    </row>
    <row r="1141" spans="1:5" ht="14.25" customHeight="1" x14ac:dyDescent="0.3">
      <c r="A1141" s="79">
        <v>41844</v>
      </c>
      <c r="B1141" s="80">
        <v>2039.49136985833</v>
      </c>
      <c r="C1141" s="92">
        <v>95.2141666666666</v>
      </c>
      <c r="D1141" s="81">
        <v>7</v>
      </c>
      <c r="E1141" s="82" t="s">
        <v>65</v>
      </c>
    </row>
    <row r="1142" spans="1:5" ht="14.25" customHeight="1" x14ac:dyDescent="0.3">
      <c r="A1142" s="83">
        <v>41844.5</v>
      </c>
      <c r="B1142" s="84">
        <v>2476.18546571249</v>
      </c>
      <c r="C1142" s="93">
        <v>94.086666666666602</v>
      </c>
      <c r="D1142" s="85">
        <v>7</v>
      </c>
      <c r="E1142" s="86" t="s">
        <v>65</v>
      </c>
    </row>
    <row r="1143" spans="1:5" ht="14.25" customHeight="1" x14ac:dyDescent="0.3">
      <c r="A1143" s="79">
        <v>41845</v>
      </c>
      <c r="B1143" s="80">
        <v>2162.33460924166</v>
      </c>
      <c r="C1143" s="92">
        <v>92.909999999999897</v>
      </c>
      <c r="D1143" s="81">
        <v>7</v>
      </c>
      <c r="E1143" s="82" t="s">
        <v>65</v>
      </c>
    </row>
    <row r="1144" spans="1:5" ht="14.25" customHeight="1" x14ac:dyDescent="0.3">
      <c r="A1144" s="83">
        <v>41845.5</v>
      </c>
      <c r="B1144" s="84">
        <v>2505.5693950791601</v>
      </c>
      <c r="C1144" s="93">
        <v>92.474166666666605</v>
      </c>
      <c r="D1144" s="85">
        <v>7</v>
      </c>
      <c r="E1144" s="86" t="s">
        <v>65</v>
      </c>
    </row>
    <row r="1145" spans="1:5" ht="14.25" customHeight="1" x14ac:dyDescent="0.3">
      <c r="A1145" s="79">
        <v>41846</v>
      </c>
      <c r="B1145" s="80">
        <v>2241.4802592041601</v>
      </c>
      <c r="C1145" s="92">
        <v>89.757499999999993</v>
      </c>
      <c r="D1145" s="81">
        <v>7</v>
      </c>
      <c r="E1145" s="82" t="s">
        <v>65</v>
      </c>
    </row>
    <row r="1146" spans="1:5" ht="14.25" customHeight="1" x14ac:dyDescent="0.3">
      <c r="A1146" s="83">
        <v>41846.5</v>
      </c>
      <c r="B1146" s="84">
        <v>2905.0637619208301</v>
      </c>
      <c r="C1146" s="93">
        <v>93.077499999999901</v>
      </c>
      <c r="D1146" s="85">
        <v>7</v>
      </c>
      <c r="E1146" s="86" t="s">
        <v>65</v>
      </c>
    </row>
    <row r="1147" spans="1:5" ht="14.25" customHeight="1" x14ac:dyDescent="0.3">
      <c r="A1147" s="79">
        <v>41847</v>
      </c>
      <c r="B1147" s="80">
        <v>2179.3773501249898</v>
      </c>
      <c r="C1147" s="92">
        <v>90.888333333333307</v>
      </c>
      <c r="D1147" s="81">
        <v>7</v>
      </c>
      <c r="E1147" s="82" t="s">
        <v>65</v>
      </c>
    </row>
    <row r="1148" spans="1:5" ht="14.25" customHeight="1" x14ac:dyDescent="0.3">
      <c r="A1148" s="83">
        <v>41847.5</v>
      </c>
      <c r="B1148" s="84">
        <v>2483.37733289166</v>
      </c>
      <c r="C1148" s="93">
        <v>93.18</v>
      </c>
      <c r="D1148" s="85">
        <v>7</v>
      </c>
      <c r="E1148" s="86" t="s">
        <v>65</v>
      </c>
    </row>
    <row r="1149" spans="1:5" ht="14.25" customHeight="1" x14ac:dyDescent="0.3">
      <c r="A1149" s="79">
        <v>41848</v>
      </c>
      <c r="B1149" s="80">
        <v>1970.0525984583301</v>
      </c>
      <c r="C1149" s="92">
        <v>92.563333333333304</v>
      </c>
      <c r="D1149" s="81">
        <v>7</v>
      </c>
      <c r="E1149" s="82" t="s">
        <v>65</v>
      </c>
    </row>
    <row r="1150" spans="1:5" ht="14.25" customHeight="1" x14ac:dyDescent="0.3">
      <c r="A1150" s="83">
        <v>41848.5</v>
      </c>
      <c r="B1150" s="84">
        <v>2421.4947473458301</v>
      </c>
      <c r="C1150" s="93">
        <v>94.260833333333295</v>
      </c>
      <c r="D1150" s="85">
        <v>7</v>
      </c>
      <c r="E1150" s="86" t="s">
        <v>65</v>
      </c>
    </row>
    <row r="1151" spans="1:5" ht="14.25" customHeight="1" x14ac:dyDescent="0.3">
      <c r="A1151" s="79">
        <v>41849</v>
      </c>
      <c r="B1151" s="80">
        <v>2258.18339816249</v>
      </c>
      <c r="C1151" s="92">
        <v>88.240833333333299</v>
      </c>
      <c r="D1151" s="81">
        <v>7</v>
      </c>
      <c r="E1151" s="82" t="s">
        <v>65</v>
      </c>
    </row>
    <row r="1152" spans="1:5" ht="14.25" customHeight="1" x14ac:dyDescent="0.3">
      <c r="A1152" s="83">
        <v>41849.5</v>
      </c>
      <c r="B1152" s="84">
        <v>2689.0604894916601</v>
      </c>
      <c r="C1152" s="93">
        <v>92.031666666666595</v>
      </c>
      <c r="D1152" s="85">
        <v>7</v>
      </c>
      <c r="E1152" s="86" t="s">
        <v>65</v>
      </c>
    </row>
    <row r="1153" spans="1:5" ht="14.25" customHeight="1" x14ac:dyDescent="0.3">
      <c r="A1153" s="79">
        <v>41850</v>
      </c>
      <c r="B1153" s="80">
        <v>2404.6785901416602</v>
      </c>
      <c r="C1153" s="92">
        <v>92.867500000000007</v>
      </c>
      <c r="D1153" s="81">
        <v>7</v>
      </c>
      <c r="E1153" s="82" t="s">
        <v>65</v>
      </c>
    </row>
    <row r="1154" spans="1:5" ht="14.25" customHeight="1" x14ac:dyDescent="0.3">
      <c r="A1154" s="83">
        <v>41850.5</v>
      </c>
      <c r="B1154" s="84">
        <v>2544.4278952458299</v>
      </c>
      <c r="C1154" s="93">
        <v>91.5416666666666</v>
      </c>
      <c r="D1154" s="85">
        <v>7</v>
      </c>
      <c r="E1154" s="86" t="s">
        <v>65</v>
      </c>
    </row>
    <row r="1155" spans="1:5" ht="14.25" customHeight="1" x14ac:dyDescent="0.3">
      <c r="A1155" s="79">
        <v>41851</v>
      </c>
      <c r="B1155" s="80">
        <v>2210.3872715416601</v>
      </c>
      <c r="C1155" s="92">
        <v>94.8541666666666</v>
      </c>
      <c r="D1155" s="81">
        <v>7</v>
      </c>
      <c r="E1155" s="82" t="s">
        <v>65</v>
      </c>
    </row>
    <row r="1156" spans="1:5" ht="14.25" customHeight="1" x14ac:dyDescent="0.3">
      <c r="A1156" s="83">
        <v>41851.5</v>
      </c>
      <c r="B1156" s="84">
        <v>2609.8060056208301</v>
      </c>
      <c r="C1156" s="93">
        <v>90.887500000000003</v>
      </c>
      <c r="D1156" s="85">
        <v>7</v>
      </c>
      <c r="E1156" s="86" t="s">
        <v>65</v>
      </c>
    </row>
    <row r="1157" spans="1:5" ht="14.25" customHeight="1" x14ac:dyDescent="0.3">
      <c r="A1157" s="79">
        <v>41852</v>
      </c>
      <c r="B1157" s="80">
        <v>2268.1242514916598</v>
      </c>
      <c r="C1157" s="92">
        <v>92.579166666666595</v>
      </c>
      <c r="D1157" s="81">
        <v>8</v>
      </c>
      <c r="E1157" s="82" t="s">
        <v>65</v>
      </c>
    </row>
    <row r="1158" spans="1:5" ht="14.25" customHeight="1" x14ac:dyDescent="0.3">
      <c r="A1158" s="83">
        <v>41852.5</v>
      </c>
      <c r="B1158" s="84">
        <v>2530.30713499166</v>
      </c>
      <c r="C1158" s="93">
        <v>95.422499999999999</v>
      </c>
      <c r="D1158" s="85">
        <v>8</v>
      </c>
      <c r="E1158" s="86" t="s">
        <v>65</v>
      </c>
    </row>
    <row r="1159" spans="1:5" ht="14.25" customHeight="1" x14ac:dyDescent="0.3">
      <c r="A1159" s="79">
        <v>41853</v>
      </c>
      <c r="B1159" s="80">
        <v>2248.5141886624901</v>
      </c>
      <c r="C1159" s="92">
        <v>94.640833333333305</v>
      </c>
      <c r="D1159" s="81">
        <v>8</v>
      </c>
      <c r="E1159" s="82" t="s">
        <v>65</v>
      </c>
    </row>
    <row r="1160" spans="1:5" ht="14.25" customHeight="1" x14ac:dyDescent="0.3">
      <c r="A1160" s="83">
        <v>41853.5</v>
      </c>
      <c r="B1160" s="84">
        <v>2468.9981134874902</v>
      </c>
      <c r="C1160" s="93">
        <v>94.069166666666604</v>
      </c>
      <c r="D1160" s="85">
        <v>8</v>
      </c>
      <c r="E1160" s="86" t="s">
        <v>65</v>
      </c>
    </row>
    <row r="1161" spans="1:5" ht="14.25" customHeight="1" x14ac:dyDescent="0.3">
      <c r="A1161" s="79">
        <v>41854</v>
      </c>
      <c r="B1161" s="80">
        <v>2007.1091398083299</v>
      </c>
      <c r="C1161" s="92">
        <v>91.788333333333298</v>
      </c>
      <c r="D1161" s="81">
        <v>8</v>
      </c>
      <c r="E1161" s="82" t="s">
        <v>65</v>
      </c>
    </row>
    <row r="1162" spans="1:5" ht="14.25" customHeight="1" x14ac:dyDescent="0.3">
      <c r="A1162" s="83">
        <v>41854.5</v>
      </c>
      <c r="B1162" s="84">
        <v>2283.2115860958302</v>
      </c>
      <c r="C1162" s="93">
        <v>88.107500000000002</v>
      </c>
      <c r="D1162" s="85">
        <v>8</v>
      </c>
      <c r="E1162" s="86" t="s">
        <v>65</v>
      </c>
    </row>
    <row r="1163" spans="1:5" ht="14.25" customHeight="1" x14ac:dyDescent="0.3">
      <c r="A1163" s="79">
        <v>41855</v>
      </c>
      <c r="B1163" s="80">
        <v>1926.3508711791601</v>
      </c>
      <c r="C1163" s="92">
        <v>92.053333333333299</v>
      </c>
      <c r="D1163" s="81">
        <v>8</v>
      </c>
      <c r="E1163" s="82" t="s">
        <v>65</v>
      </c>
    </row>
    <row r="1164" spans="1:5" ht="14.25" customHeight="1" x14ac:dyDescent="0.3">
      <c r="A1164" s="83">
        <v>41855.5</v>
      </c>
      <c r="B1164" s="84">
        <v>2254.4026167624902</v>
      </c>
      <c r="C1164" s="93">
        <v>94.427499999999995</v>
      </c>
      <c r="D1164" s="85">
        <v>8</v>
      </c>
      <c r="E1164" s="86" t="s">
        <v>65</v>
      </c>
    </row>
    <row r="1165" spans="1:5" ht="14.25" customHeight="1" x14ac:dyDescent="0.3">
      <c r="A1165" s="79">
        <v>41856</v>
      </c>
      <c r="B1165" s="80">
        <v>2097.32178277499</v>
      </c>
      <c r="C1165" s="92">
        <v>94.785833333333301</v>
      </c>
      <c r="D1165" s="81">
        <v>8</v>
      </c>
      <c r="E1165" s="82" t="s">
        <v>65</v>
      </c>
    </row>
    <row r="1166" spans="1:5" ht="14.25" customHeight="1" x14ac:dyDescent="0.3">
      <c r="A1166" s="83">
        <v>41856.5</v>
      </c>
      <c r="B1166" s="84">
        <v>2447.0156194791598</v>
      </c>
      <c r="C1166" s="93">
        <v>92.864999999999995</v>
      </c>
      <c r="D1166" s="85">
        <v>8</v>
      </c>
      <c r="E1166" s="86" t="s">
        <v>65</v>
      </c>
    </row>
    <row r="1167" spans="1:5" ht="14.25" customHeight="1" x14ac:dyDescent="0.3">
      <c r="A1167" s="79">
        <v>41857</v>
      </c>
      <c r="B1167" s="80">
        <v>2058.4143178874901</v>
      </c>
      <c r="C1167" s="92">
        <v>91.605833333333294</v>
      </c>
      <c r="D1167" s="81">
        <v>8</v>
      </c>
      <c r="E1167" s="82" t="s">
        <v>65</v>
      </c>
    </row>
    <row r="1168" spans="1:5" ht="14.25" customHeight="1" x14ac:dyDescent="0.3">
      <c r="A1168" s="83">
        <v>41857.5</v>
      </c>
      <c r="B1168" s="84">
        <v>2263.9383129583298</v>
      </c>
      <c r="C1168" s="93">
        <v>94.448333333333295</v>
      </c>
      <c r="D1168" s="85">
        <v>8</v>
      </c>
      <c r="E1168" s="86" t="s">
        <v>65</v>
      </c>
    </row>
    <row r="1169" spans="1:5" ht="14.25" customHeight="1" x14ac:dyDescent="0.3">
      <c r="A1169" s="79">
        <v>41858</v>
      </c>
      <c r="B1169" s="80">
        <v>2234.9891930833301</v>
      </c>
      <c r="C1169" s="92">
        <v>89.094999999999899</v>
      </c>
      <c r="D1169" s="81">
        <v>8</v>
      </c>
      <c r="E1169" s="82" t="s">
        <v>65</v>
      </c>
    </row>
    <row r="1170" spans="1:5" ht="14.25" customHeight="1" x14ac:dyDescent="0.3">
      <c r="A1170" s="83">
        <v>41858.5</v>
      </c>
      <c r="B1170" s="84">
        <v>2535.4648421291599</v>
      </c>
      <c r="C1170" s="93">
        <v>95.37</v>
      </c>
      <c r="D1170" s="85">
        <v>8</v>
      </c>
      <c r="E1170" s="86" t="s">
        <v>65</v>
      </c>
    </row>
    <row r="1171" spans="1:5" ht="14.25" customHeight="1" x14ac:dyDescent="0.3">
      <c r="A1171" s="79">
        <v>41859</v>
      </c>
      <c r="B1171" s="80">
        <v>2119.8378024249901</v>
      </c>
      <c r="C1171" s="92">
        <v>92.759166666666601</v>
      </c>
      <c r="D1171" s="81">
        <v>8</v>
      </c>
      <c r="E1171" s="82" t="s">
        <v>65</v>
      </c>
    </row>
    <row r="1172" spans="1:5" ht="14.25" customHeight="1" x14ac:dyDescent="0.3">
      <c r="A1172" s="83">
        <v>41859.5</v>
      </c>
      <c r="B1172" s="84">
        <v>2611.1508810291598</v>
      </c>
      <c r="C1172" s="93">
        <v>96.861666666666594</v>
      </c>
      <c r="D1172" s="85">
        <v>8</v>
      </c>
      <c r="E1172" s="86" t="s">
        <v>65</v>
      </c>
    </row>
    <row r="1173" spans="1:5" ht="14.25" customHeight="1" x14ac:dyDescent="0.3">
      <c r="A1173" s="79">
        <v>41860</v>
      </c>
      <c r="B1173" s="80">
        <v>2252.2625322999902</v>
      </c>
      <c r="C1173" s="92">
        <v>92.893333333333302</v>
      </c>
      <c r="D1173" s="81">
        <v>8</v>
      </c>
      <c r="E1173" s="82" t="s">
        <v>65</v>
      </c>
    </row>
    <row r="1174" spans="1:5" ht="14.25" customHeight="1" x14ac:dyDescent="0.3">
      <c r="A1174" s="83">
        <v>41860.5</v>
      </c>
      <c r="B1174" s="84">
        <v>2435.58375557916</v>
      </c>
      <c r="C1174" s="93">
        <v>91.62</v>
      </c>
      <c r="D1174" s="85">
        <v>8</v>
      </c>
      <c r="E1174" s="86" t="s">
        <v>65</v>
      </c>
    </row>
    <row r="1175" spans="1:5" ht="14.25" customHeight="1" x14ac:dyDescent="0.3">
      <c r="A1175" s="79">
        <v>41861</v>
      </c>
      <c r="B1175" s="80">
        <v>2012.25450448333</v>
      </c>
      <c r="C1175" s="92">
        <v>95.988333333333301</v>
      </c>
      <c r="D1175" s="81">
        <v>8</v>
      </c>
      <c r="E1175" s="82" t="s">
        <v>65</v>
      </c>
    </row>
    <row r="1176" spans="1:5" ht="14.25" customHeight="1" x14ac:dyDescent="0.3">
      <c r="A1176" s="83">
        <v>41861.5</v>
      </c>
      <c r="B1176" s="84">
        <v>2306.09973747083</v>
      </c>
      <c r="C1176" s="93">
        <v>94.588333333333296</v>
      </c>
      <c r="D1176" s="85">
        <v>8</v>
      </c>
      <c r="E1176" s="86" t="s">
        <v>65</v>
      </c>
    </row>
    <row r="1177" spans="1:5" ht="14.25" customHeight="1" x14ac:dyDescent="0.3">
      <c r="A1177" s="79">
        <v>41862</v>
      </c>
      <c r="B1177" s="80">
        <v>1922.23204700416</v>
      </c>
      <c r="C1177" s="92">
        <v>94.031666666666595</v>
      </c>
      <c r="D1177" s="81">
        <v>8</v>
      </c>
      <c r="E1177" s="82" t="s">
        <v>65</v>
      </c>
    </row>
    <row r="1178" spans="1:5" ht="14.25" customHeight="1" x14ac:dyDescent="0.3">
      <c r="A1178" s="83">
        <v>41862.5</v>
      </c>
      <c r="B1178" s="84">
        <v>2271.5186199166601</v>
      </c>
      <c r="C1178" s="93">
        <v>93.4166666666666</v>
      </c>
      <c r="D1178" s="85">
        <v>8</v>
      </c>
      <c r="E1178" s="86" t="s">
        <v>65</v>
      </c>
    </row>
    <row r="1179" spans="1:5" ht="14.25" customHeight="1" x14ac:dyDescent="0.3">
      <c r="A1179" s="79">
        <v>41863</v>
      </c>
      <c r="B1179" s="80">
        <v>2173.2485973624898</v>
      </c>
      <c r="C1179" s="92">
        <v>91.315833333333302</v>
      </c>
      <c r="D1179" s="81">
        <v>8</v>
      </c>
      <c r="E1179" s="82" t="s">
        <v>65</v>
      </c>
    </row>
    <row r="1180" spans="1:5" ht="14.25" customHeight="1" x14ac:dyDescent="0.3">
      <c r="A1180" s="83">
        <v>41863.5</v>
      </c>
      <c r="B1180" s="84">
        <v>2599.35337378333</v>
      </c>
      <c r="C1180" s="93">
        <v>93.227500000000006</v>
      </c>
      <c r="D1180" s="85">
        <v>8</v>
      </c>
      <c r="E1180" s="86" t="s">
        <v>65</v>
      </c>
    </row>
    <row r="1181" spans="1:5" ht="14.25" customHeight="1" x14ac:dyDescent="0.3">
      <c r="A1181" s="79">
        <v>41864</v>
      </c>
      <c r="B1181" s="80">
        <v>2275.3774637166598</v>
      </c>
      <c r="C1181" s="92">
        <v>95.254999999999995</v>
      </c>
      <c r="D1181" s="81">
        <v>8</v>
      </c>
      <c r="E1181" s="82" t="s">
        <v>65</v>
      </c>
    </row>
    <row r="1182" spans="1:5" ht="14.25" customHeight="1" x14ac:dyDescent="0.3">
      <c r="A1182" s="83">
        <v>41864.5</v>
      </c>
      <c r="B1182" s="84">
        <v>2572.1158187249898</v>
      </c>
      <c r="C1182" s="93">
        <v>95.577500000000001</v>
      </c>
      <c r="D1182" s="85">
        <v>8</v>
      </c>
      <c r="E1182" s="86" t="s">
        <v>65</v>
      </c>
    </row>
    <row r="1183" spans="1:5" ht="14.25" customHeight="1" x14ac:dyDescent="0.3">
      <c r="A1183" s="79">
        <v>41865</v>
      </c>
      <c r="B1183" s="80">
        <v>2332.2469968083201</v>
      </c>
      <c r="C1183" s="92">
        <v>92.415000000000006</v>
      </c>
      <c r="D1183" s="81">
        <v>8</v>
      </c>
      <c r="E1183" s="82" t="s">
        <v>65</v>
      </c>
    </row>
    <row r="1184" spans="1:5" ht="14.25" customHeight="1" x14ac:dyDescent="0.3">
      <c r="A1184" s="83">
        <v>41865.5</v>
      </c>
      <c r="B1184" s="84">
        <v>2522.0577934541602</v>
      </c>
      <c r="C1184" s="93">
        <v>95.493333333333297</v>
      </c>
      <c r="D1184" s="85">
        <v>8</v>
      </c>
      <c r="E1184" s="86" t="s">
        <v>65</v>
      </c>
    </row>
    <row r="1185" spans="1:5" ht="14.25" customHeight="1" x14ac:dyDescent="0.3">
      <c r="A1185" s="79">
        <v>41866</v>
      </c>
      <c r="B1185" s="80">
        <v>2178.5971232791599</v>
      </c>
      <c r="C1185" s="92">
        <v>94.879166666666606</v>
      </c>
      <c r="D1185" s="81">
        <v>8</v>
      </c>
      <c r="E1185" s="82" t="s">
        <v>65</v>
      </c>
    </row>
    <row r="1186" spans="1:5" ht="14.25" customHeight="1" x14ac:dyDescent="0.3">
      <c r="A1186" s="83">
        <v>41866.5</v>
      </c>
      <c r="B1186" s="84">
        <v>2640.2822745583298</v>
      </c>
      <c r="C1186" s="93">
        <v>91.33</v>
      </c>
      <c r="D1186" s="85">
        <v>8</v>
      </c>
      <c r="E1186" s="86" t="s">
        <v>65</v>
      </c>
    </row>
    <row r="1187" spans="1:5" ht="14.25" customHeight="1" x14ac:dyDescent="0.3">
      <c r="A1187" s="79">
        <v>41867</v>
      </c>
      <c r="B1187" s="80">
        <v>2262.52688914583</v>
      </c>
      <c r="C1187" s="92">
        <v>92.034999999999997</v>
      </c>
      <c r="D1187" s="81">
        <v>8</v>
      </c>
      <c r="E1187" s="82" t="s">
        <v>65</v>
      </c>
    </row>
    <row r="1188" spans="1:5" ht="14.25" customHeight="1" x14ac:dyDescent="0.3">
      <c r="A1188" s="83">
        <v>41867.5</v>
      </c>
      <c r="B1188" s="84">
        <v>2547.7255107166602</v>
      </c>
      <c r="C1188" s="93">
        <v>93.301666666666605</v>
      </c>
      <c r="D1188" s="85">
        <v>8</v>
      </c>
      <c r="E1188" s="86" t="s">
        <v>65</v>
      </c>
    </row>
    <row r="1189" spans="1:5" ht="14.25" customHeight="1" x14ac:dyDescent="0.3">
      <c r="A1189" s="79">
        <v>41868</v>
      </c>
      <c r="B1189" s="80">
        <v>2002.28532935416</v>
      </c>
      <c r="C1189" s="92">
        <v>92.251666666666594</v>
      </c>
      <c r="D1189" s="81">
        <v>8</v>
      </c>
      <c r="E1189" s="82" t="s">
        <v>65</v>
      </c>
    </row>
    <row r="1190" spans="1:5" ht="14.25" customHeight="1" x14ac:dyDescent="0.3">
      <c r="A1190" s="83">
        <v>41868.5</v>
      </c>
      <c r="B1190" s="84">
        <v>2471.14781382916</v>
      </c>
      <c r="C1190" s="93">
        <v>93.829166666666595</v>
      </c>
      <c r="D1190" s="85">
        <v>8</v>
      </c>
      <c r="E1190" s="86" t="s">
        <v>65</v>
      </c>
    </row>
    <row r="1191" spans="1:5" ht="14.25" customHeight="1" x14ac:dyDescent="0.3">
      <c r="A1191" s="79">
        <v>41869</v>
      </c>
      <c r="B1191" s="80">
        <v>1884.5189767458301</v>
      </c>
      <c r="C1191" s="92">
        <v>96.950833333333307</v>
      </c>
      <c r="D1191" s="81">
        <v>8</v>
      </c>
      <c r="E1191" s="82" t="s">
        <v>65</v>
      </c>
    </row>
    <row r="1192" spans="1:5" ht="14.25" customHeight="1" x14ac:dyDescent="0.3">
      <c r="A1192" s="83">
        <v>41869.5</v>
      </c>
      <c r="B1192" s="84">
        <v>2284.6860655041601</v>
      </c>
      <c r="C1192" s="93">
        <v>89.111666666666594</v>
      </c>
      <c r="D1192" s="85">
        <v>8</v>
      </c>
      <c r="E1192" s="86" t="s">
        <v>65</v>
      </c>
    </row>
    <row r="1193" spans="1:5" ht="14.25" customHeight="1" x14ac:dyDescent="0.3">
      <c r="A1193" s="79">
        <v>41870</v>
      </c>
      <c r="B1193" s="80">
        <v>2074.9366848416598</v>
      </c>
      <c r="C1193" s="92">
        <v>93.700833333333307</v>
      </c>
      <c r="D1193" s="81">
        <v>8</v>
      </c>
      <c r="E1193" s="82" t="s">
        <v>65</v>
      </c>
    </row>
    <row r="1194" spans="1:5" ht="14.25" customHeight="1" x14ac:dyDescent="0.3">
      <c r="A1194" s="83">
        <v>41870.5</v>
      </c>
      <c r="B1194" s="84">
        <v>2416.9764224291598</v>
      </c>
      <c r="C1194" s="93">
        <v>91.821666666666601</v>
      </c>
      <c r="D1194" s="85">
        <v>8</v>
      </c>
      <c r="E1194" s="86" t="s">
        <v>65</v>
      </c>
    </row>
    <row r="1195" spans="1:5" ht="14.25" customHeight="1" x14ac:dyDescent="0.3">
      <c r="A1195" s="79">
        <v>41871</v>
      </c>
      <c r="B1195" s="80">
        <v>2351.8879272875001</v>
      </c>
      <c r="C1195" s="92">
        <v>91.176666666666605</v>
      </c>
      <c r="D1195" s="81">
        <v>8</v>
      </c>
      <c r="E1195" s="82" t="s">
        <v>65</v>
      </c>
    </row>
    <row r="1196" spans="1:5" ht="14.25" customHeight="1" x14ac:dyDescent="0.3">
      <c r="A1196" s="83">
        <v>41871.5</v>
      </c>
      <c r="B1196" s="84">
        <v>2486.4495979416602</v>
      </c>
      <c r="C1196" s="93">
        <v>93.967499999999902</v>
      </c>
      <c r="D1196" s="85">
        <v>8</v>
      </c>
      <c r="E1196" s="86" t="s">
        <v>65</v>
      </c>
    </row>
    <row r="1197" spans="1:5" ht="14.25" customHeight="1" x14ac:dyDescent="0.3">
      <c r="A1197" s="79">
        <v>41872</v>
      </c>
      <c r="B1197" s="80">
        <v>2205.80877638333</v>
      </c>
      <c r="C1197" s="92">
        <v>96.016666666666694</v>
      </c>
      <c r="D1197" s="81">
        <v>8</v>
      </c>
      <c r="E1197" s="82" t="s">
        <v>65</v>
      </c>
    </row>
    <row r="1198" spans="1:5" ht="14.25" customHeight="1" x14ac:dyDescent="0.3">
      <c r="A1198" s="83">
        <v>41872.5</v>
      </c>
      <c r="B1198" s="84">
        <v>2463.8877806208302</v>
      </c>
      <c r="C1198" s="93">
        <v>93.3</v>
      </c>
      <c r="D1198" s="85">
        <v>8</v>
      </c>
      <c r="E1198" s="86" t="s">
        <v>65</v>
      </c>
    </row>
    <row r="1199" spans="1:5" ht="14.25" customHeight="1" x14ac:dyDescent="0.3">
      <c r="A1199" s="79">
        <v>41873</v>
      </c>
      <c r="B1199" s="80">
        <v>2389.5416550772702</v>
      </c>
      <c r="C1199" s="92">
        <v>93.487272727272696</v>
      </c>
      <c r="D1199" s="81">
        <v>8</v>
      </c>
      <c r="E1199" s="82" t="s">
        <v>65</v>
      </c>
    </row>
    <row r="1200" spans="1:5" ht="14.25" customHeight="1" x14ac:dyDescent="0.3">
      <c r="A1200" s="83">
        <v>41873.5</v>
      </c>
      <c r="B1200" s="84">
        <v>2462.3126748458299</v>
      </c>
      <c r="C1200" s="93">
        <v>92.534166666666593</v>
      </c>
      <c r="D1200" s="85">
        <v>8</v>
      </c>
      <c r="E1200" s="86" t="s">
        <v>65</v>
      </c>
    </row>
    <row r="1201" spans="1:5" ht="14.25" customHeight="1" x14ac:dyDescent="0.3">
      <c r="A1201" s="79">
        <v>41874</v>
      </c>
      <c r="B1201" s="80">
        <v>2597.9697656916601</v>
      </c>
      <c r="C1201" s="92">
        <v>90.468333333333305</v>
      </c>
      <c r="D1201" s="81">
        <v>8</v>
      </c>
      <c r="E1201" s="82" t="s">
        <v>65</v>
      </c>
    </row>
    <row r="1202" spans="1:5" ht="14.25" customHeight="1" x14ac:dyDescent="0.3">
      <c r="A1202" s="83">
        <v>41874.5</v>
      </c>
      <c r="B1202" s="84">
        <v>2343.0126144708302</v>
      </c>
      <c r="C1202" s="93">
        <v>94.832499999999996</v>
      </c>
      <c r="D1202" s="85">
        <v>8</v>
      </c>
      <c r="E1202" s="86" t="s">
        <v>65</v>
      </c>
    </row>
    <row r="1203" spans="1:5" ht="14.25" customHeight="1" x14ac:dyDescent="0.3">
      <c r="A1203" s="79">
        <v>41875</v>
      </c>
      <c r="B1203" s="80">
        <v>1935.67293994999</v>
      </c>
      <c r="C1203" s="92">
        <v>95.144999999999996</v>
      </c>
      <c r="D1203" s="81">
        <v>8</v>
      </c>
      <c r="E1203" s="82" t="s">
        <v>65</v>
      </c>
    </row>
    <row r="1204" spans="1:5" ht="14.25" customHeight="1" x14ac:dyDescent="0.3">
      <c r="A1204" s="83">
        <v>41875.5</v>
      </c>
      <c r="B1204" s="84">
        <v>2169.6442316708199</v>
      </c>
      <c r="C1204" s="93">
        <v>93.267499999999998</v>
      </c>
      <c r="D1204" s="85">
        <v>8</v>
      </c>
      <c r="E1204" s="86" t="s">
        <v>65</v>
      </c>
    </row>
    <row r="1205" spans="1:5" ht="14.25" customHeight="1" x14ac:dyDescent="0.3">
      <c r="A1205" s="79">
        <v>41876</v>
      </c>
      <c r="B1205" s="80">
        <v>1945.7263270999899</v>
      </c>
      <c r="C1205" s="92">
        <v>94.013333333333307</v>
      </c>
      <c r="D1205" s="81">
        <v>8</v>
      </c>
      <c r="E1205" s="82" t="s">
        <v>65</v>
      </c>
    </row>
    <row r="1206" spans="1:5" ht="14.25" customHeight="1" x14ac:dyDescent="0.3">
      <c r="A1206" s="83">
        <v>41876.5</v>
      </c>
      <c r="B1206" s="84">
        <v>2415.7238709749899</v>
      </c>
      <c r="C1206" s="93">
        <v>95.63</v>
      </c>
      <c r="D1206" s="85">
        <v>8</v>
      </c>
      <c r="E1206" s="86" t="s">
        <v>65</v>
      </c>
    </row>
    <row r="1207" spans="1:5" ht="14.25" customHeight="1" x14ac:dyDescent="0.3">
      <c r="A1207" s="79">
        <v>41877</v>
      </c>
      <c r="B1207" s="80">
        <v>2155.8468403083298</v>
      </c>
      <c r="C1207" s="92">
        <v>92.195833333333297</v>
      </c>
      <c r="D1207" s="81">
        <v>8</v>
      </c>
      <c r="E1207" s="82" t="s">
        <v>65</v>
      </c>
    </row>
    <row r="1208" spans="1:5" ht="14.25" customHeight="1" x14ac:dyDescent="0.3">
      <c r="A1208" s="83">
        <v>41877.5</v>
      </c>
      <c r="B1208" s="84">
        <v>2488.4190322208301</v>
      </c>
      <c r="C1208" s="93">
        <v>91.516666666666595</v>
      </c>
      <c r="D1208" s="85">
        <v>8</v>
      </c>
      <c r="E1208" s="86" t="s">
        <v>65</v>
      </c>
    </row>
    <row r="1209" spans="1:5" ht="14.25" customHeight="1" x14ac:dyDescent="0.3">
      <c r="A1209" s="79">
        <v>41878</v>
      </c>
      <c r="B1209" s="80">
        <v>2225.5085196499999</v>
      </c>
      <c r="C1209" s="92">
        <v>94.718333333333305</v>
      </c>
      <c r="D1209" s="81">
        <v>8</v>
      </c>
      <c r="E1209" s="82" t="s">
        <v>65</v>
      </c>
    </row>
    <row r="1210" spans="1:5" ht="14.25" customHeight="1" x14ac:dyDescent="0.3">
      <c r="A1210" s="83">
        <v>41878.5</v>
      </c>
      <c r="B1210" s="84">
        <v>2729.62043478749</v>
      </c>
      <c r="C1210" s="93">
        <v>93.7083333333333</v>
      </c>
      <c r="D1210" s="85">
        <v>8</v>
      </c>
      <c r="E1210" s="86" t="s">
        <v>65</v>
      </c>
    </row>
    <row r="1211" spans="1:5" ht="14.25" customHeight="1" x14ac:dyDescent="0.3">
      <c r="A1211" s="79">
        <v>41879</v>
      </c>
      <c r="B1211" s="80">
        <v>2310.9775189749898</v>
      </c>
      <c r="C1211" s="92">
        <v>88.927499999999995</v>
      </c>
      <c r="D1211" s="81">
        <v>8</v>
      </c>
      <c r="E1211" s="82" t="s">
        <v>65</v>
      </c>
    </row>
    <row r="1212" spans="1:5" ht="14.25" customHeight="1" x14ac:dyDescent="0.3">
      <c r="A1212" s="83">
        <v>41879.5</v>
      </c>
      <c r="B1212" s="84">
        <v>2549.6945594041599</v>
      </c>
      <c r="C1212" s="93">
        <v>92.028333333333293</v>
      </c>
      <c r="D1212" s="85">
        <v>8</v>
      </c>
      <c r="E1212" s="86" t="s">
        <v>65</v>
      </c>
    </row>
    <row r="1213" spans="1:5" ht="14.25" customHeight="1" x14ac:dyDescent="0.3">
      <c r="A1213" s="79">
        <v>41880</v>
      </c>
      <c r="B1213" s="80">
        <v>2250.2431120541601</v>
      </c>
      <c r="C1213" s="92">
        <v>93.161666666666605</v>
      </c>
      <c r="D1213" s="81">
        <v>8</v>
      </c>
      <c r="E1213" s="82" t="s">
        <v>65</v>
      </c>
    </row>
    <row r="1214" spans="1:5" ht="14.25" customHeight="1" x14ac:dyDescent="0.3">
      <c r="A1214" s="83">
        <v>41880.5</v>
      </c>
      <c r="B1214" s="84">
        <v>2474.0586088999898</v>
      </c>
      <c r="C1214" s="93">
        <v>94.2766666666666</v>
      </c>
      <c r="D1214" s="85">
        <v>8</v>
      </c>
      <c r="E1214" s="86" t="s">
        <v>65</v>
      </c>
    </row>
    <row r="1215" spans="1:5" ht="14.25" customHeight="1" x14ac:dyDescent="0.3">
      <c r="A1215" s="79">
        <v>41881</v>
      </c>
      <c r="B1215" s="80">
        <v>2181.92416806249</v>
      </c>
      <c r="C1215" s="92">
        <v>89.2083333333333</v>
      </c>
      <c r="D1215" s="81">
        <v>8</v>
      </c>
      <c r="E1215" s="82" t="s">
        <v>65</v>
      </c>
    </row>
    <row r="1216" spans="1:5" ht="14.25" customHeight="1" x14ac:dyDescent="0.3">
      <c r="A1216" s="83">
        <v>41881.5</v>
      </c>
      <c r="B1216" s="84">
        <v>2459.62038521249</v>
      </c>
      <c r="C1216" s="93">
        <v>94.743333333333297</v>
      </c>
      <c r="D1216" s="85">
        <v>8</v>
      </c>
      <c r="E1216" s="86" t="s">
        <v>65</v>
      </c>
    </row>
    <row r="1217" spans="1:5" ht="14.25" customHeight="1" x14ac:dyDescent="0.3">
      <c r="A1217" s="79">
        <v>41882</v>
      </c>
      <c r="B1217" s="80">
        <v>2001.1209491583299</v>
      </c>
      <c r="C1217" s="92">
        <v>89.875833333333304</v>
      </c>
      <c r="D1217" s="81">
        <v>8</v>
      </c>
      <c r="E1217" s="82" t="s">
        <v>65</v>
      </c>
    </row>
    <row r="1218" spans="1:5" ht="14.25" customHeight="1" x14ac:dyDescent="0.3">
      <c r="A1218" s="83">
        <v>41882.5</v>
      </c>
      <c r="B1218" s="84">
        <v>2264.75547124166</v>
      </c>
      <c r="C1218" s="93">
        <v>90.906666666666595</v>
      </c>
      <c r="D1218" s="85">
        <v>8</v>
      </c>
      <c r="E1218" s="86" t="s">
        <v>65</v>
      </c>
    </row>
    <row r="1219" spans="1:5" ht="14.25" customHeight="1" x14ac:dyDescent="0.3">
      <c r="A1219" s="79">
        <v>41883</v>
      </c>
      <c r="B1219" s="80">
        <v>1921.8538409166599</v>
      </c>
      <c r="C1219" s="92">
        <v>94.0058333333333</v>
      </c>
      <c r="D1219" s="81">
        <v>9</v>
      </c>
      <c r="E1219" s="82" t="s">
        <v>65</v>
      </c>
    </row>
    <row r="1220" spans="1:5" ht="14.25" customHeight="1" x14ac:dyDescent="0.3">
      <c r="A1220" s="83">
        <v>41883.5</v>
      </c>
      <c r="B1220" s="84">
        <v>2338.8713482916601</v>
      </c>
      <c r="C1220" s="93">
        <v>92.414166666666603</v>
      </c>
      <c r="D1220" s="85">
        <v>9</v>
      </c>
      <c r="E1220" s="86" t="s">
        <v>65</v>
      </c>
    </row>
    <row r="1221" spans="1:5" ht="14.25" customHeight="1" x14ac:dyDescent="0.3">
      <c r="A1221" s="79">
        <v>41884</v>
      </c>
      <c r="B1221" s="80">
        <v>2248.2096055541601</v>
      </c>
      <c r="C1221" s="92">
        <v>92.831666666666607</v>
      </c>
      <c r="D1221" s="81">
        <v>9</v>
      </c>
      <c r="E1221" s="82" t="s">
        <v>65</v>
      </c>
    </row>
    <row r="1222" spans="1:5" ht="14.25" customHeight="1" x14ac:dyDescent="0.3">
      <c r="A1222" s="83">
        <v>41884.5</v>
      </c>
      <c r="B1222" s="84">
        <v>2430.7613596208298</v>
      </c>
      <c r="C1222" s="93">
        <v>92.375</v>
      </c>
      <c r="D1222" s="85">
        <v>9</v>
      </c>
      <c r="E1222" s="86" t="s">
        <v>65</v>
      </c>
    </row>
    <row r="1223" spans="1:5" ht="14.25" customHeight="1" x14ac:dyDescent="0.3">
      <c r="A1223" s="79">
        <v>41885</v>
      </c>
      <c r="B1223" s="80">
        <v>2143.8002868999902</v>
      </c>
      <c r="C1223" s="92">
        <v>89.369166666666601</v>
      </c>
      <c r="D1223" s="81">
        <v>9</v>
      </c>
      <c r="E1223" s="82" t="s">
        <v>65</v>
      </c>
    </row>
    <row r="1224" spans="1:5" ht="14.25" customHeight="1" x14ac:dyDescent="0.3">
      <c r="A1224" s="83">
        <v>41885.5</v>
      </c>
      <c r="B1224" s="84">
        <v>2488.10847363333</v>
      </c>
      <c r="C1224" s="93">
        <v>93.370833333333294</v>
      </c>
      <c r="D1224" s="85">
        <v>9</v>
      </c>
      <c r="E1224" s="86" t="s">
        <v>65</v>
      </c>
    </row>
    <row r="1225" spans="1:5" ht="14.25" customHeight="1" x14ac:dyDescent="0.3">
      <c r="A1225" s="79">
        <v>41886</v>
      </c>
      <c r="B1225" s="80">
        <v>2079.2519090791602</v>
      </c>
      <c r="C1225" s="92">
        <v>91.319166666666604</v>
      </c>
      <c r="D1225" s="81">
        <v>9</v>
      </c>
      <c r="E1225" s="82" t="s">
        <v>65</v>
      </c>
    </row>
    <row r="1226" spans="1:5" ht="14.25" customHeight="1" x14ac:dyDescent="0.3">
      <c r="A1226" s="83">
        <v>41886.5</v>
      </c>
      <c r="B1226" s="84">
        <v>2292.28191523333</v>
      </c>
      <c r="C1226" s="93">
        <v>91.633333333333297</v>
      </c>
      <c r="D1226" s="85">
        <v>9</v>
      </c>
      <c r="E1226" s="86" t="s">
        <v>65</v>
      </c>
    </row>
    <row r="1227" spans="1:5" ht="14.25" customHeight="1" x14ac:dyDescent="0.3">
      <c r="A1227" s="79">
        <v>41887</v>
      </c>
      <c r="B1227" s="80">
        <v>2187.0871952124999</v>
      </c>
      <c r="C1227" s="92">
        <v>93.654166666666598</v>
      </c>
      <c r="D1227" s="81">
        <v>9</v>
      </c>
      <c r="E1227" s="82" t="s">
        <v>65</v>
      </c>
    </row>
    <row r="1228" spans="1:5" ht="14.25" customHeight="1" x14ac:dyDescent="0.3">
      <c r="A1228" s="83">
        <v>41887.5</v>
      </c>
      <c r="B1228" s="84">
        <v>2578.1538939624902</v>
      </c>
      <c r="C1228" s="93">
        <v>93.094999999999899</v>
      </c>
      <c r="D1228" s="85">
        <v>9</v>
      </c>
      <c r="E1228" s="86" t="s">
        <v>65</v>
      </c>
    </row>
    <row r="1229" spans="1:5" ht="14.25" customHeight="1" x14ac:dyDescent="0.3">
      <c r="A1229" s="79">
        <v>41888</v>
      </c>
      <c r="B1229" s="80">
        <v>2073.3774350125</v>
      </c>
      <c r="C1229" s="92">
        <v>93.775000000000006</v>
      </c>
      <c r="D1229" s="81">
        <v>9</v>
      </c>
      <c r="E1229" s="82" t="s">
        <v>65</v>
      </c>
    </row>
    <row r="1230" spans="1:5" ht="14.25" customHeight="1" x14ac:dyDescent="0.3">
      <c r="A1230" s="83">
        <v>41888.5</v>
      </c>
      <c r="B1230" s="84">
        <v>2368.6728615124898</v>
      </c>
      <c r="C1230" s="93">
        <v>88.952500000000001</v>
      </c>
      <c r="D1230" s="85">
        <v>9</v>
      </c>
      <c r="E1230" s="86" t="s">
        <v>65</v>
      </c>
    </row>
    <row r="1231" spans="1:5" ht="14.25" customHeight="1" x14ac:dyDescent="0.3">
      <c r="A1231" s="79">
        <v>41889</v>
      </c>
      <c r="B1231" s="80">
        <v>2047.0225873166601</v>
      </c>
      <c r="C1231" s="92">
        <v>92.994166666666601</v>
      </c>
      <c r="D1231" s="81">
        <v>9</v>
      </c>
      <c r="E1231" s="82" t="s">
        <v>65</v>
      </c>
    </row>
    <row r="1232" spans="1:5" ht="14.25" customHeight="1" x14ac:dyDescent="0.3">
      <c r="A1232" s="83">
        <v>41889.5</v>
      </c>
      <c r="B1232" s="84">
        <v>2192.4860586999898</v>
      </c>
      <c r="C1232" s="93">
        <v>97.970833333333303</v>
      </c>
      <c r="D1232" s="85">
        <v>9</v>
      </c>
      <c r="E1232" s="86" t="s">
        <v>65</v>
      </c>
    </row>
    <row r="1233" spans="1:5" ht="14.25" customHeight="1" x14ac:dyDescent="0.3">
      <c r="A1233" s="79">
        <v>41890</v>
      </c>
      <c r="B1233" s="80">
        <v>1873.06487834583</v>
      </c>
      <c r="C1233" s="92">
        <v>92.363333333333301</v>
      </c>
      <c r="D1233" s="81">
        <v>9</v>
      </c>
      <c r="E1233" s="82" t="s">
        <v>65</v>
      </c>
    </row>
    <row r="1234" spans="1:5" ht="14.25" customHeight="1" x14ac:dyDescent="0.3">
      <c r="A1234" s="83">
        <v>41890.5</v>
      </c>
      <c r="B1234" s="84">
        <v>2222.5540251458301</v>
      </c>
      <c r="C1234" s="93">
        <v>93.679166666666603</v>
      </c>
      <c r="D1234" s="85">
        <v>9</v>
      </c>
      <c r="E1234" s="86" t="s">
        <v>65</v>
      </c>
    </row>
    <row r="1235" spans="1:5" ht="14.25" customHeight="1" x14ac:dyDescent="0.3">
      <c r="A1235" s="79">
        <v>41891</v>
      </c>
      <c r="B1235" s="80">
        <v>2121.8563898791599</v>
      </c>
      <c r="C1235" s="92">
        <v>92.120833333333294</v>
      </c>
      <c r="D1235" s="81">
        <v>9</v>
      </c>
      <c r="E1235" s="82" t="s">
        <v>65</v>
      </c>
    </row>
    <row r="1236" spans="1:5" ht="14.25" customHeight="1" x14ac:dyDescent="0.3">
      <c r="A1236" s="83">
        <v>41891.5</v>
      </c>
      <c r="B1236" s="84">
        <v>2453.3169167750002</v>
      </c>
      <c r="C1236" s="93">
        <v>95.302499999999995</v>
      </c>
      <c r="D1236" s="85">
        <v>9</v>
      </c>
      <c r="E1236" s="86" t="s">
        <v>65</v>
      </c>
    </row>
    <row r="1237" spans="1:5" ht="14.25" customHeight="1" x14ac:dyDescent="0.3">
      <c r="A1237" s="79">
        <v>41892</v>
      </c>
      <c r="B1237" s="80">
        <v>2205.2623963208298</v>
      </c>
      <c r="C1237" s="92">
        <v>90.0416666666666</v>
      </c>
      <c r="D1237" s="81">
        <v>9</v>
      </c>
      <c r="E1237" s="82" t="s">
        <v>65</v>
      </c>
    </row>
    <row r="1238" spans="1:5" ht="14.25" customHeight="1" x14ac:dyDescent="0.3">
      <c r="A1238" s="83">
        <v>41892.5</v>
      </c>
      <c r="B1238" s="84">
        <v>2507.6118844083298</v>
      </c>
      <c r="C1238" s="93">
        <v>92.947499999999906</v>
      </c>
      <c r="D1238" s="85">
        <v>9</v>
      </c>
      <c r="E1238" s="86" t="s">
        <v>65</v>
      </c>
    </row>
    <row r="1239" spans="1:5" ht="14.25" customHeight="1" x14ac:dyDescent="0.3">
      <c r="A1239" s="79">
        <v>41893</v>
      </c>
      <c r="B1239" s="80">
        <v>2188.4652711458298</v>
      </c>
      <c r="C1239" s="92">
        <v>94.227500000000006</v>
      </c>
      <c r="D1239" s="81">
        <v>9</v>
      </c>
      <c r="E1239" s="82" t="s">
        <v>65</v>
      </c>
    </row>
    <row r="1240" spans="1:5" ht="14.25" customHeight="1" x14ac:dyDescent="0.3">
      <c r="A1240" s="83">
        <v>41893.5</v>
      </c>
      <c r="B1240" s="84">
        <v>2584.44164734999</v>
      </c>
      <c r="C1240" s="93">
        <v>94.241666666666603</v>
      </c>
      <c r="D1240" s="85">
        <v>9</v>
      </c>
      <c r="E1240" s="86" t="s">
        <v>65</v>
      </c>
    </row>
    <row r="1241" spans="1:5" ht="14.25" customHeight="1" x14ac:dyDescent="0.3">
      <c r="A1241" s="79">
        <v>41894</v>
      </c>
      <c r="B1241" s="80">
        <v>2158.9195386124902</v>
      </c>
      <c r="C1241" s="92">
        <v>91.0266666666666</v>
      </c>
      <c r="D1241" s="81">
        <v>9</v>
      </c>
      <c r="E1241" s="82" t="s">
        <v>65</v>
      </c>
    </row>
    <row r="1242" spans="1:5" ht="14.25" customHeight="1" x14ac:dyDescent="0.3">
      <c r="A1242" s="83">
        <v>41894.5</v>
      </c>
      <c r="B1242" s="84">
        <v>2390.7399585374901</v>
      </c>
      <c r="C1242" s="93">
        <v>92.328333333333305</v>
      </c>
      <c r="D1242" s="85">
        <v>9</v>
      </c>
      <c r="E1242" s="86" t="s">
        <v>65</v>
      </c>
    </row>
    <row r="1243" spans="1:5" ht="14.25" customHeight="1" x14ac:dyDescent="0.3">
      <c r="A1243" s="79">
        <v>41895</v>
      </c>
      <c r="B1243" s="80">
        <v>2250.0891999208302</v>
      </c>
      <c r="C1243" s="92">
        <v>97.080833333333302</v>
      </c>
      <c r="D1243" s="81">
        <v>9</v>
      </c>
      <c r="E1243" s="82" t="s">
        <v>65</v>
      </c>
    </row>
    <row r="1244" spans="1:5" ht="14.25" customHeight="1" x14ac:dyDescent="0.3">
      <c r="A1244" s="83">
        <v>41895.5</v>
      </c>
      <c r="B1244" s="84">
        <v>2573.5470409049899</v>
      </c>
      <c r="C1244" s="93">
        <v>93.259999999999906</v>
      </c>
      <c r="D1244" s="85">
        <v>9</v>
      </c>
      <c r="E1244" s="86" t="s">
        <v>65</v>
      </c>
    </row>
    <row r="1245" spans="1:5" ht="14.25" customHeight="1" x14ac:dyDescent="0.3">
      <c r="A1245" s="79">
        <v>41896</v>
      </c>
      <c r="B1245" s="80">
        <v>1949.9912697541599</v>
      </c>
      <c r="C1245" s="92">
        <v>92.435833333333306</v>
      </c>
      <c r="D1245" s="81">
        <v>9</v>
      </c>
      <c r="E1245" s="82" t="s">
        <v>65</v>
      </c>
    </row>
    <row r="1246" spans="1:5" ht="14.25" customHeight="1" x14ac:dyDescent="0.3">
      <c r="A1246" s="83">
        <v>41896.5</v>
      </c>
      <c r="B1246" s="84">
        <v>2521.4858069583302</v>
      </c>
      <c r="C1246" s="93">
        <v>91.976666666666603</v>
      </c>
      <c r="D1246" s="85">
        <v>9</v>
      </c>
      <c r="E1246" s="86" t="s">
        <v>65</v>
      </c>
    </row>
    <row r="1247" spans="1:5" ht="14.25" customHeight="1" x14ac:dyDescent="0.3">
      <c r="A1247" s="79">
        <v>41897</v>
      </c>
      <c r="B1247" s="80">
        <v>2023.5993877916601</v>
      </c>
      <c r="C1247" s="92">
        <v>92.086666666666602</v>
      </c>
      <c r="D1247" s="81">
        <v>9</v>
      </c>
      <c r="E1247" s="82" t="s">
        <v>65</v>
      </c>
    </row>
    <row r="1248" spans="1:5" ht="14.25" customHeight="1" x14ac:dyDescent="0.3">
      <c r="A1248" s="83">
        <v>41897.5</v>
      </c>
      <c r="B1248" s="84">
        <v>2372.4070769416599</v>
      </c>
      <c r="C1248" s="93">
        <v>92.968333333333305</v>
      </c>
      <c r="D1248" s="85">
        <v>9</v>
      </c>
      <c r="E1248" s="86" t="s">
        <v>65</v>
      </c>
    </row>
    <row r="1249" spans="1:5" ht="14.25" customHeight="1" x14ac:dyDescent="0.3">
      <c r="A1249" s="79">
        <v>41898</v>
      </c>
      <c r="B1249" s="80">
        <v>2288.5283720166599</v>
      </c>
      <c r="C1249" s="92">
        <v>96.536666666666605</v>
      </c>
      <c r="D1249" s="81">
        <v>9</v>
      </c>
      <c r="E1249" s="82" t="s">
        <v>65</v>
      </c>
    </row>
    <row r="1250" spans="1:5" ht="14.25" customHeight="1" x14ac:dyDescent="0.3">
      <c r="A1250" s="83">
        <v>41898.5</v>
      </c>
      <c r="B1250" s="84">
        <v>2750.9170458041599</v>
      </c>
      <c r="C1250" s="93">
        <v>94.171666666666596</v>
      </c>
      <c r="D1250" s="85">
        <v>9</v>
      </c>
      <c r="E1250" s="86" t="s">
        <v>65</v>
      </c>
    </row>
    <row r="1251" spans="1:5" ht="14.25" customHeight="1" x14ac:dyDescent="0.3">
      <c r="A1251" s="79">
        <v>41899</v>
      </c>
      <c r="B1251" s="80">
        <v>2395.3668768041598</v>
      </c>
      <c r="C1251" s="92">
        <v>94.457499999999996</v>
      </c>
      <c r="D1251" s="81">
        <v>9</v>
      </c>
      <c r="E1251" s="82" t="s">
        <v>65</v>
      </c>
    </row>
    <row r="1252" spans="1:5" ht="14.25" customHeight="1" x14ac:dyDescent="0.3">
      <c r="A1252" s="83">
        <v>41899.5</v>
      </c>
      <c r="B1252" s="84">
        <v>2506.8038927499902</v>
      </c>
      <c r="C1252" s="93">
        <v>93.327499999999901</v>
      </c>
      <c r="D1252" s="85">
        <v>9</v>
      </c>
      <c r="E1252" s="86" t="s">
        <v>65</v>
      </c>
    </row>
    <row r="1253" spans="1:5" ht="14.25" customHeight="1" x14ac:dyDescent="0.3">
      <c r="A1253" s="79">
        <v>41900</v>
      </c>
      <c r="B1253" s="80">
        <v>2280.4726940291598</v>
      </c>
      <c r="C1253" s="92">
        <v>96.022499999999994</v>
      </c>
      <c r="D1253" s="81">
        <v>9</v>
      </c>
      <c r="E1253" s="82" t="s">
        <v>65</v>
      </c>
    </row>
    <row r="1254" spans="1:5" ht="14.25" customHeight="1" x14ac:dyDescent="0.3">
      <c r="A1254" s="83">
        <v>41900.5</v>
      </c>
      <c r="B1254" s="84">
        <v>2566.9448365708299</v>
      </c>
      <c r="C1254" s="93">
        <v>94.177499999999995</v>
      </c>
      <c r="D1254" s="85">
        <v>9</v>
      </c>
      <c r="E1254" s="86" t="s">
        <v>65</v>
      </c>
    </row>
    <row r="1255" spans="1:5" ht="14.25" customHeight="1" x14ac:dyDescent="0.3">
      <c r="A1255" s="79">
        <v>41901</v>
      </c>
      <c r="B1255" s="80">
        <v>2116.5523292124899</v>
      </c>
      <c r="C1255" s="92">
        <v>93.3125</v>
      </c>
      <c r="D1255" s="81">
        <v>9</v>
      </c>
      <c r="E1255" s="82" t="s">
        <v>65</v>
      </c>
    </row>
    <row r="1256" spans="1:5" ht="14.25" customHeight="1" x14ac:dyDescent="0.3">
      <c r="A1256" s="83">
        <v>41901.5</v>
      </c>
      <c r="B1256" s="84">
        <v>2461.1738193708302</v>
      </c>
      <c r="C1256" s="93">
        <v>92.627499999999998</v>
      </c>
      <c r="D1256" s="85">
        <v>9</v>
      </c>
      <c r="E1256" s="86" t="s">
        <v>65</v>
      </c>
    </row>
    <row r="1257" spans="1:5" ht="14.25" customHeight="1" x14ac:dyDescent="0.3">
      <c r="A1257" s="79">
        <v>41902</v>
      </c>
      <c r="B1257" s="80">
        <v>2288.29357438332</v>
      </c>
      <c r="C1257" s="92">
        <v>93.024166666666602</v>
      </c>
      <c r="D1257" s="81">
        <v>9</v>
      </c>
      <c r="E1257" s="82" t="s">
        <v>65</v>
      </c>
    </row>
    <row r="1258" spans="1:5" ht="14.25" customHeight="1" x14ac:dyDescent="0.3">
      <c r="A1258" s="83">
        <v>41902.5</v>
      </c>
      <c r="B1258" s="84">
        <v>2493.1580491749901</v>
      </c>
      <c r="C1258" s="93">
        <v>92.092500000000001</v>
      </c>
      <c r="D1258" s="85">
        <v>9</v>
      </c>
      <c r="E1258" s="86" t="s">
        <v>65</v>
      </c>
    </row>
    <row r="1259" spans="1:5" ht="14.25" customHeight="1" x14ac:dyDescent="0.3">
      <c r="A1259" s="79">
        <v>41903</v>
      </c>
      <c r="B1259" s="80">
        <v>1997.42899145416</v>
      </c>
      <c r="C1259" s="92">
        <v>92.263333333333307</v>
      </c>
      <c r="D1259" s="81">
        <v>9</v>
      </c>
      <c r="E1259" s="82" t="s">
        <v>65</v>
      </c>
    </row>
    <row r="1260" spans="1:5" ht="14.25" customHeight="1" x14ac:dyDescent="0.3">
      <c r="A1260" s="83">
        <v>41903.5</v>
      </c>
      <c r="B1260" s="84">
        <v>2123.2153123916601</v>
      </c>
      <c r="C1260" s="93">
        <v>93.793333333333294</v>
      </c>
      <c r="D1260" s="85">
        <v>9</v>
      </c>
      <c r="E1260" s="86" t="s">
        <v>65</v>
      </c>
    </row>
    <row r="1261" spans="1:5" ht="14.25" customHeight="1" x14ac:dyDescent="0.3">
      <c r="A1261" s="79">
        <v>41904</v>
      </c>
      <c r="B1261" s="80">
        <v>1959.9531131199999</v>
      </c>
      <c r="C1261" s="92">
        <v>92.381999999999906</v>
      </c>
      <c r="D1261" s="81">
        <v>9</v>
      </c>
      <c r="E1261" s="82" t="s">
        <v>65</v>
      </c>
    </row>
    <row r="1262" spans="1:5" ht="14.25" customHeight="1" x14ac:dyDescent="0.3">
      <c r="A1262" s="83">
        <v>41904.5</v>
      </c>
      <c r="B1262" s="84">
        <v>2364.44915055416</v>
      </c>
      <c r="C1262" s="93">
        <v>92.907499999999999</v>
      </c>
      <c r="D1262" s="85">
        <v>9</v>
      </c>
      <c r="E1262" s="86" t="s">
        <v>65</v>
      </c>
    </row>
    <row r="1263" spans="1:5" ht="14.25" customHeight="1" x14ac:dyDescent="0.3">
      <c r="A1263" s="79">
        <v>41905</v>
      </c>
      <c r="B1263" s="80">
        <v>2248.0190105124898</v>
      </c>
      <c r="C1263" s="92">
        <v>93.206249999999997</v>
      </c>
      <c r="D1263" s="81">
        <v>9</v>
      </c>
      <c r="E1263" s="82" t="s">
        <v>65</v>
      </c>
    </row>
    <row r="1264" spans="1:5" ht="14.25" customHeight="1" x14ac:dyDescent="0.3">
      <c r="A1264" s="83">
        <v>41905.5</v>
      </c>
      <c r="B1264" s="84">
        <v>2449.8866331333302</v>
      </c>
      <c r="C1264" s="93">
        <v>97.012499999999903</v>
      </c>
      <c r="D1264" s="85">
        <v>9</v>
      </c>
      <c r="E1264" s="86" t="s">
        <v>65</v>
      </c>
    </row>
    <row r="1265" spans="1:5" ht="14.25" customHeight="1" x14ac:dyDescent="0.3">
      <c r="A1265" s="79">
        <v>41906</v>
      </c>
      <c r="B1265" s="80">
        <v>2096.2388598541602</v>
      </c>
      <c r="C1265" s="92">
        <v>89.178333333333299</v>
      </c>
      <c r="D1265" s="81">
        <v>9</v>
      </c>
      <c r="E1265" s="82" t="s">
        <v>65</v>
      </c>
    </row>
    <row r="1266" spans="1:5" ht="14.25" customHeight="1" x14ac:dyDescent="0.3">
      <c r="A1266" s="83">
        <v>41906.5</v>
      </c>
      <c r="B1266" s="84">
        <v>2440.3553028374899</v>
      </c>
      <c r="C1266" s="93">
        <v>90.419166666666598</v>
      </c>
      <c r="D1266" s="85">
        <v>9</v>
      </c>
      <c r="E1266" s="86" t="s">
        <v>65</v>
      </c>
    </row>
    <row r="1267" spans="1:5" ht="14.25" customHeight="1" x14ac:dyDescent="0.3">
      <c r="A1267" s="79">
        <v>41907</v>
      </c>
      <c r="B1267" s="80">
        <v>2174.9172505541601</v>
      </c>
      <c r="C1267" s="92">
        <v>95.5891666666666</v>
      </c>
      <c r="D1267" s="81">
        <v>9</v>
      </c>
      <c r="E1267" s="82" t="s">
        <v>65</v>
      </c>
    </row>
    <row r="1268" spans="1:5" ht="14.25" customHeight="1" x14ac:dyDescent="0.3">
      <c r="A1268" s="83">
        <v>41907.5</v>
      </c>
      <c r="B1268" s="84">
        <v>2413.5105322916602</v>
      </c>
      <c r="C1268" s="93">
        <v>97.796666666666596</v>
      </c>
      <c r="D1268" s="85">
        <v>9</v>
      </c>
      <c r="E1268" s="86" t="s">
        <v>65</v>
      </c>
    </row>
    <row r="1269" spans="1:5" ht="14.25" customHeight="1" x14ac:dyDescent="0.3">
      <c r="A1269" s="79">
        <v>41908</v>
      </c>
      <c r="B1269" s="80">
        <v>2185.6362948291599</v>
      </c>
      <c r="C1269" s="92">
        <v>93.211666666666602</v>
      </c>
      <c r="D1269" s="81">
        <v>9</v>
      </c>
      <c r="E1269" s="82" t="s">
        <v>65</v>
      </c>
    </row>
    <row r="1270" spans="1:5" ht="14.25" customHeight="1" x14ac:dyDescent="0.3">
      <c r="A1270" s="83">
        <v>41908.5</v>
      </c>
      <c r="B1270" s="84">
        <v>2488.2033734500001</v>
      </c>
      <c r="C1270" s="93">
        <v>92.63</v>
      </c>
      <c r="D1270" s="85">
        <v>9</v>
      </c>
      <c r="E1270" s="86" t="s">
        <v>65</v>
      </c>
    </row>
    <row r="1271" spans="1:5" ht="14.25" customHeight="1" x14ac:dyDescent="0.3">
      <c r="A1271" s="79">
        <v>41909</v>
      </c>
      <c r="B1271" s="80">
        <v>2231.6066298124902</v>
      </c>
      <c r="C1271" s="92">
        <v>93.126666666666594</v>
      </c>
      <c r="D1271" s="81">
        <v>9</v>
      </c>
      <c r="E1271" s="82" t="s">
        <v>65</v>
      </c>
    </row>
    <row r="1272" spans="1:5" ht="14.25" customHeight="1" x14ac:dyDescent="0.3">
      <c r="A1272" s="83">
        <v>41909.5</v>
      </c>
      <c r="B1272" s="84">
        <v>2409.3805057374898</v>
      </c>
      <c r="C1272" s="93">
        <v>94.182499999999905</v>
      </c>
      <c r="D1272" s="85">
        <v>9</v>
      </c>
      <c r="E1272" s="86" t="s">
        <v>65</v>
      </c>
    </row>
    <row r="1273" spans="1:5" ht="14.25" customHeight="1" x14ac:dyDescent="0.3">
      <c r="A1273" s="79">
        <v>41910</v>
      </c>
      <c r="B1273" s="80">
        <v>1921.2692918958301</v>
      </c>
      <c r="C1273" s="92">
        <v>92.816666666666606</v>
      </c>
      <c r="D1273" s="81">
        <v>9</v>
      </c>
      <c r="E1273" s="82" t="s">
        <v>65</v>
      </c>
    </row>
    <row r="1274" spans="1:5" ht="14.25" customHeight="1" x14ac:dyDescent="0.3">
      <c r="A1274" s="83">
        <v>41910.5</v>
      </c>
      <c r="B1274" s="84">
        <v>2087.1779811166598</v>
      </c>
      <c r="C1274" s="93">
        <v>89.649166666666602</v>
      </c>
      <c r="D1274" s="85">
        <v>9</v>
      </c>
      <c r="E1274" s="86" t="s">
        <v>65</v>
      </c>
    </row>
    <row r="1275" spans="1:5" ht="14.25" customHeight="1" x14ac:dyDescent="0.3">
      <c r="A1275" s="79">
        <v>41911</v>
      </c>
      <c r="B1275" s="80">
        <v>1892.1575970958299</v>
      </c>
      <c r="C1275" s="92">
        <v>89.694999999999993</v>
      </c>
      <c r="D1275" s="81">
        <v>9</v>
      </c>
      <c r="E1275" s="82" t="s">
        <v>65</v>
      </c>
    </row>
    <row r="1276" spans="1:5" ht="14.25" customHeight="1" x14ac:dyDescent="0.3">
      <c r="A1276" s="83">
        <v>41911.5</v>
      </c>
      <c r="B1276" s="84">
        <v>2173.0139887708301</v>
      </c>
      <c r="C1276" s="93">
        <v>90.165000000000006</v>
      </c>
      <c r="D1276" s="85">
        <v>9</v>
      </c>
      <c r="E1276" s="86" t="s">
        <v>65</v>
      </c>
    </row>
    <row r="1277" spans="1:5" ht="14.25" customHeight="1" x14ac:dyDescent="0.3">
      <c r="A1277" s="79">
        <v>41912</v>
      </c>
      <c r="B1277" s="80">
        <v>1895.0546239416601</v>
      </c>
      <c r="C1277" s="92">
        <v>92.224999999999994</v>
      </c>
      <c r="D1277" s="81">
        <v>9</v>
      </c>
      <c r="E1277" s="82" t="s">
        <v>65</v>
      </c>
    </row>
    <row r="1278" spans="1:5" ht="14.25" customHeight="1" x14ac:dyDescent="0.3">
      <c r="A1278" s="83">
        <v>41912.5</v>
      </c>
      <c r="B1278" s="84">
        <v>2193.5688543291599</v>
      </c>
      <c r="C1278" s="93">
        <v>91.504999999999995</v>
      </c>
      <c r="D1278" s="85">
        <v>9</v>
      </c>
      <c r="E1278" s="86" t="s">
        <v>65</v>
      </c>
    </row>
    <row r="1279" spans="1:5" ht="14.25" customHeight="1" x14ac:dyDescent="0.3">
      <c r="A1279" s="79">
        <v>41913</v>
      </c>
      <c r="B1279" s="80">
        <v>2045.4487360916601</v>
      </c>
      <c r="C1279" s="92">
        <v>95.185833333333306</v>
      </c>
      <c r="D1279" s="81">
        <v>10</v>
      </c>
      <c r="E1279" s="82" t="s">
        <v>65</v>
      </c>
    </row>
    <row r="1280" spans="1:5" ht="14.25" customHeight="1" x14ac:dyDescent="0.3">
      <c r="A1280" s="83">
        <v>41913.5</v>
      </c>
      <c r="B1280" s="84">
        <v>2551.9848045416602</v>
      </c>
      <c r="C1280" s="93">
        <v>92.634166666666601</v>
      </c>
      <c r="D1280" s="85">
        <v>10</v>
      </c>
      <c r="E1280" s="86" t="s">
        <v>65</v>
      </c>
    </row>
    <row r="1281" spans="1:5" ht="14.25" customHeight="1" x14ac:dyDescent="0.3">
      <c r="A1281" s="79">
        <v>41914</v>
      </c>
      <c r="B1281" s="80">
        <v>2031.1868413249899</v>
      </c>
      <c r="C1281" s="92">
        <v>91.8541666666666</v>
      </c>
      <c r="D1281" s="81">
        <v>10</v>
      </c>
      <c r="E1281" s="82" t="s">
        <v>65</v>
      </c>
    </row>
    <row r="1282" spans="1:5" ht="14.25" customHeight="1" x14ac:dyDescent="0.3">
      <c r="A1282" s="83">
        <v>41914.5</v>
      </c>
      <c r="B1282" s="84">
        <v>2302.8370136041599</v>
      </c>
      <c r="C1282" s="93">
        <v>88.734166666666596</v>
      </c>
      <c r="D1282" s="85">
        <v>10</v>
      </c>
      <c r="E1282" s="86" t="s">
        <v>65</v>
      </c>
    </row>
    <row r="1283" spans="1:5" ht="14.25" customHeight="1" x14ac:dyDescent="0.3">
      <c r="A1283" s="79">
        <v>41915</v>
      </c>
      <c r="B1283" s="80">
        <v>2265.20051680714</v>
      </c>
      <c r="C1283" s="92">
        <v>97.854285714285695</v>
      </c>
      <c r="D1283" s="81">
        <v>10</v>
      </c>
      <c r="E1283" s="82" t="s">
        <v>65</v>
      </c>
    </row>
    <row r="1284" spans="1:5" ht="14.25" customHeight="1" x14ac:dyDescent="0.3">
      <c r="A1284" s="83">
        <v>41915.5</v>
      </c>
      <c r="B1284" s="84">
        <v>2274.5985309624898</v>
      </c>
      <c r="C1284" s="93">
        <v>90.266666666666595</v>
      </c>
      <c r="D1284" s="85">
        <v>10</v>
      </c>
      <c r="E1284" s="86" t="s">
        <v>65</v>
      </c>
    </row>
    <row r="1285" spans="1:5" ht="14.25" customHeight="1" x14ac:dyDescent="0.3">
      <c r="A1285" s="79">
        <v>41916</v>
      </c>
      <c r="B1285" s="80">
        <v>2135.9982475583301</v>
      </c>
      <c r="C1285" s="92">
        <v>93.316666666666606</v>
      </c>
      <c r="D1285" s="81">
        <v>10</v>
      </c>
      <c r="E1285" s="82" t="s">
        <v>65</v>
      </c>
    </row>
    <row r="1286" spans="1:5" ht="14.25" customHeight="1" x14ac:dyDescent="0.3">
      <c r="A1286" s="83">
        <v>41916.5</v>
      </c>
      <c r="B1286" s="84">
        <v>2375.1063702249899</v>
      </c>
      <c r="C1286" s="93">
        <v>91.059166666666599</v>
      </c>
      <c r="D1286" s="85">
        <v>10</v>
      </c>
      <c r="E1286" s="86" t="s">
        <v>65</v>
      </c>
    </row>
    <row r="1287" spans="1:5" ht="14.25" customHeight="1" x14ac:dyDescent="0.3">
      <c r="A1287" s="79">
        <v>41917</v>
      </c>
      <c r="B1287" s="80">
        <v>2001.9841070999901</v>
      </c>
      <c r="C1287" s="92">
        <v>96.3808333333333</v>
      </c>
      <c r="D1287" s="81">
        <v>10</v>
      </c>
      <c r="E1287" s="82" t="s">
        <v>65</v>
      </c>
    </row>
    <row r="1288" spans="1:5" ht="14.25" customHeight="1" x14ac:dyDescent="0.3">
      <c r="A1288" s="83">
        <v>41917.5</v>
      </c>
      <c r="B1288" s="84">
        <v>2222.6508015458298</v>
      </c>
      <c r="C1288" s="93">
        <v>94.445833333333297</v>
      </c>
      <c r="D1288" s="85">
        <v>10</v>
      </c>
      <c r="E1288" s="86" t="s">
        <v>65</v>
      </c>
    </row>
    <row r="1289" spans="1:5" ht="14.25" customHeight="1" x14ac:dyDescent="0.3">
      <c r="A1289" s="79">
        <v>41918</v>
      </c>
      <c r="B1289" s="80">
        <v>1869.44751362083</v>
      </c>
      <c r="C1289" s="92">
        <v>89.991666666666603</v>
      </c>
      <c r="D1289" s="81">
        <v>10</v>
      </c>
      <c r="E1289" s="82" t="s">
        <v>65</v>
      </c>
    </row>
    <row r="1290" spans="1:5" ht="14.25" customHeight="1" x14ac:dyDescent="0.3">
      <c r="A1290" s="83">
        <v>41918.5</v>
      </c>
      <c r="B1290" s="84">
        <v>2031.8905010416599</v>
      </c>
      <c r="C1290" s="93">
        <v>93.043333333333294</v>
      </c>
      <c r="D1290" s="85">
        <v>10</v>
      </c>
      <c r="E1290" s="86" t="s">
        <v>65</v>
      </c>
    </row>
    <row r="1291" spans="1:5" ht="14.25" customHeight="1" x14ac:dyDescent="0.3">
      <c r="A1291" s="79">
        <v>41919</v>
      </c>
      <c r="B1291" s="80">
        <v>2070.8754603000002</v>
      </c>
      <c r="C1291" s="92">
        <v>92.8</v>
      </c>
      <c r="D1291" s="81">
        <v>10</v>
      </c>
      <c r="E1291" s="82" t="s">
        <v>65</v>
      </c>
    </row>
    <row r="1292" spans="1:5" ht="14.25" customHeight="1" x14ac:dyDescent="0.3">
      <c r="A1292" s="83">
        <v>41919.5</v>
      </c>
      <c r="B1292" s="84">
        <v>2413.41911486249</v>
      </c>
      <c r="C1292" s="93">
        <v>92.62</v>
      </c>
      <c r="D1292" s="85">
        <v>10</v>
      </c>
      <c r="E1292" s="86" t="s">
        <v>65</v>
      </c>
    </row>
    <row r="1293" spans="1:5" ht="14.25" customHeight="1" x14ac:dyDescent="0.3">
      <c r="A1293" s="79">
        <v>41920</v>
      </c>
      <c r="B1293" s="80">
        <v>2139.0103975458301</v>
      </c>
      <c r="C1293" s="92">
        <v>89.626666666666594</v>
      </c>
      <c r="D1293" s="81">
        <v>10</v>
      </c>
      <c r="E1293" s="82" t="s">
        <v>65</v>
      </c>
    </row>
    <row r="1294" spans="1:5" ht="14.25" customHeight="1" x14ac:dyDescent="0.3">
      <c r="A1294" s="83">
        <v>41920.5</v>
      </c>
      <c r="B1294" s="84">
        <v>2448.6224742749901</v>
      </c>
      <c r="C1294" s="93">
        <v>96.4433333333333</v>
      </c>
      <c r="D1294" s="85">
        <v>10</v>
      </c>
      <c r="E1294" s="86" t="s">
        <v>65</v>
      </c>
    </row>
    <row r="1295" spans="1:5" ht="14.25" customHeight="1" x14ac:dyDescent="0.3">
      <c r="A1295" s="79">
        <v>41921</v>
      </c>
      <c r="B1295" s="80">
        <v>2178.94914845416</v>
      </c>
      <c r="C1295" s="92">
        <v>95.782499999999999</v>
      </c>
      <c r="D1295" s="81">
        <v>10</v>
      </c>
      <c r="E1295" s="82" t="s">
        <v>65</v>
      </c>
    </row>
    <row r="1296" spans="1:5" ht="14.25" customHeight="1" x14ac:dyDescent="0.3">
      <c r="A1296" s="83">
        <v>41921.5</v>
      </c>
      <c r="B1296" s="84">
        <v>2403.7327108333302</v>
      </c>
      <c r="C1296" s="93">
        <v>91.242500000000007</v>
      </c>
      <c r="D1296" s="85">
        <v>10</v>
      </c>
      <c r="E1296" s="86" t="s">
        <v>65</v>
      </c>
    </row>
    <row r="1297" spans="1:5" ht="14.25" customHeight="1" x14ac:dyDescent="0.3">
      <c r="A1297" s="79">
        <v>41922</v>
      </c>
      <c r="B1297" s="80">
        <v>2120.5494546333298</v>
      </c>
      <c r="C1297" s="92">
        <v>94.824999999999903</v>
      </c>
      <c r="D1297" s="81">
        <v>10</v>
      </c>
      <c r="E1297" s="82" t="s">
        <v>65</v>
      </c>
    </row>
    <row r="1298" spans="1:5" ht="14.25" customHeight="1" x14ac:dyDescent="0.3">
      <c r="A1298" s="83">
        <v>41922.5</v>
      </c>
      <c r="B1298" s="84">
        <v>2471.67496623749</v>
      </c>
      <c r="C1298" s="93">
        <v>97.902499999999904</v>
      </c>
      <c r="D1298" s="85">
        <v>10</v>
      </c>
      <c r="E1298" s="86" t="s">
        <v>65</v>
      </c>
    </row>
    <row r="1299" spans="1:5" ht="14.25" customHeight="1" x14ac:dyDescent="0.3">
      <c r="A1299" s="79">
        <v>41923</v>
      </c>
      <c r="B1299" s="80">
        <v>2086.25206199583</v>
      </c>
      <c r="C1299" s="92">
        <v>88.783333333333303</v>
      </c>
      <c r="D1299" s="81">
        <v>10</v>
      </c>
      <c r="E1299" s="82" t="s">
        <v>65</v>
      </c>
    </row>
    <row r="1300" spans="1:5" ht="14.25" customHeight="1" x14ac:dyDescent="0.3">
      <c r="A1300" s="83">
        <v>41923.5</v>
      </c>
      <c r="B1300" s="84">
        <v>2442.8866810416598</v>
      </c>
      <c r="C1300" s="93">
        <v>93.279999999999902</v>
      </c>
      <c r="D1300" s="85">
        <v>10</v>
      </c>
      <c r="E1300" s="86" t="s">
        <v>65</v>
      </c>
    </row>
    <row r="1301" spans="1:5" ht="14.25" customHeight="1" x14ac:dyDescent="0.3">
      <c r="A1301" s="79">
        <v>41924</v>
      </c>
      <c r="B1301" s="80">
        <v>1963.9878850208299</v>
      </c>
      <c r="C1301" s="92">
        <v>89.876666666666594</v>
      </c>
      <c r="D1301" s="81">
        <v>10</v>
      </c>
      <c r="E1301" s="82" t="s">
        <v>65</v>
      </c>
    </row>
    <row r="1302" spans="1:5" ht="14.25" customHeight="1" x14ac:dyDescent="0.3">
      <c r="A1302" s="83">
        <v>41924.5</v>
      </c>
      <c r="B1302" s="84">
        <v>2139.9399515208302</v>
      </c>
      <c r="C1302" s="93">
        <v>93.448333333333295</v>
      </c>
      <c r="D1302" s="85">
        <v>10</v>
      </c>
      <c r="E1302" s="86" t="s">
        <v>65</v>
      </c>
    </row>
    <row r="1303" spans="1:5" ht="14.25" customHeight="1" x14ac:dyDescent="0.3">
      <c r="A1303" s="79">
        <v>41925</v>
      </c>
      <c r="B1303" s="80">
        <v>1766.14336092083</v>
      </c>
      <c r="C1303" s="92">
        <v>89.710833333333298</v>
      </c>
      <c r="D1303" s="81">
        <v>10</v>
      </c>
      <c r="E1303" s="82" t="s">
        <v>65</v>
      </c>
    </row>
    <row r="1304" spans="1:5" ht="14.25" customHeight="1" x14ac:dyDescent="0.3">
      <c r="A1304" s="83">
        <v>41925.5</v>
      </c>
      <c r="B1304" s="84">
        <v>2132.2404888999999</v>
      </c>
      <c r="C1304" s="93">
        <v>93.548333333333304</v>
      </c>
      <c r="D1304" s="85">
        <v>10</v>
      </c>
      <c r="E1304" s="86" t="s">
        <v>65</v>
      </c>
    </row>
    <row r="1305" spans="1:5" ht="14.25" customHeight="1" x14ac:dyDescent="0.3">
      <c r="A1305" s="79">
        <v>41926</v>
      </c>
      <c r="B1305" s="80">
        <v>2083.7589468916599</v>
      </c>
      <c r="C1305" s="92">
        <v>97.102500000000006</v>
      </c>
      <c r="D1305" s="81">
        <v>10</v>
      </c>
      <c r="E1305" s="82" t="s">
        <v>65</v>
      </c>
    </row>
    <row r="1306" spans="1:5" ht="14.25" customHeight="1" x14ac:dyDescent="0.3">
      <c r="A1306" s="83">
        <v>41926.5</v>
      </c>
      <c r="B1306" s="84">
        <v>2341.1671416499998</v>
      </c>
      <c r="C1306" s="93">
        <v>93.54</v>
      </c>
      <c r="D1306" s="85">
        <v>10</v>
      </c>
      <c r="E1306" s="86" t="s">
        <v>65</v>
      </c>
    </row>
    <row r="1307" spans="1:5" ht="14.25" customHeight="1" x14ac:dyDescent="0.3">
      <c r="A1307" s="79">
        <v>41927</v>
      </c>
      <c r="B1307" s="80">
        <v>2093.52091827916</v>
      </c>
      <c r="C1307" s="92">
        <v>96.017499999999899</v>
      </c>
      <c r="D1307" s="81">
        <v>10</v>
      </c>
      <c r="E1307" s="82" t="s">
        <v>65</v>
      </c>
    </row>
    <row r="1308" spans="1:5" ht="14.25" customHeight="1" x14ac:dyDescent="0.3">
      <c r="A1308" s="83">
        <v>41927.5</v>
      </c>
      <c r="B1308" s="84">
        <v>2386.4904451791599</v>
      </c>
      <c r="C1308" s="93">
        <v>95.88</v>
      </c>
      <c r="D1308" s="85">
        <v>10</v>
      </c>
      <c r="E1308" s="86" t="s">
        <v>65</v>
      </c>
    </row>
    <row r="1309" spans="1:5" ht="14.25" customHeight="1" x14ac:dyDescent="0.3">
      <c r="A1309" s="79">
        <v>41928</v>
      </c>
      <c r="B1309" s="80">
        <v>2032.8935772208299</v>
      </c>
      <c r="C1309" s="92">
        <v>97.279166666666598</v>
      </c>
      <c r="D1309" s="81">
        <v>10</v>
      </c>
      <c r="E1309" s="82" t="s">
        <v>65</v>
      </c>
    </row>
    <row r="1310" spans="1:5" ht="14.25" customHeight="1" x14ac:dyDescent="0.3">
      <c r="A1310" s="83">
        <v>41928.5</v>
      </c>
      <c r="B1310" s="84">
        <v>2301.3289821916601</v>
      </c>
      <c r="C1310" s="93">
        <v>92.186666666666596</v>
      </c>
      <c r="D1310" s="85">
        <v>10</v>
      </c>
      <c r="E1310" s="86" t="s">
        <v>65</v>
      </c>
    </row>
    <row r="1311" spans="1:5" ht="14.25" customHeight="1" x14ac:dyDescent="0.3">
      <c r="A1311" s="79">
        <v>41929</v>
      </c>
      <c r="B1311" s="80">
        <v>2119.0852012249902</v>
      </c>
      <c r="C1311" s="92">
        <v>92.573333333333295</v>
      </c>
      <c r="D1311" s="81">
        <v>10</v>
      </c>
      <c r="E1311" s="82" t="s">
        <v>65</v>
      </c>
    </row>
    <row r="1312" spans="1:5" ht="14.25" customHeight="1" x14ac:dyDescent="0.3">
      <c r="A1312" s="83">
        <v>41929.5</v>
      </c>
      <c r="B1312" s="84">
        <v>2325.9137709333299</v>
      </c>
      <c r="C1312" s="93">
        <v>92.292499999999905</v>
      </c>
      <c r="D1312" s="85">
        <v>10</v>
      </c>
      <c r="E1312" s="86" t="s">
        <v>65</v>
      </c>
    </row>
    <row r="1313" spans="1:5" ht="14.25" customHeight="1" x14ac:dyDescent="0.3">
      <c r="A1313" s="79">
        <v>41930</v>
      </c>
      <c r="B1313" s="80">
        <v>2009.09985255833</v>
      </c>
      <c r="C1313" s="92">
        <v>89.856666666666598</v>
      </c>
      <c r="D1313" s="81">
        <v>10</v>
      </c>
      <c r="E1313" s="82" t="s">
        <v>65</v>
      </c>
    </row>
    <row r="1314" spans="1:5" ht="14.25" customHeight="1" x14ac:dyDescent="0.3">
      <c r="A1314" s="83">
        <v>41930.5</v>
      </c>
      <c r="B1314" s="84">
        <v>2283.4003024624899</v>
      </c>
      <c r="C1314" s="93">
        <v>95.3958333333333</v>
      </c>
      <c r="D1314" s="85">
        <v>10</v>
      </c>
      <c r="E1314" s="86" t="s">
        <v>65</v>
      </c>
    </row>
    <row r="1315" spans="1:5" ht="14.25" customHeight="1" x14ac:dyDescent="0.3">
      <c r="A1315" s="79">
        <v>41931</v>
      </c>
      <c r="B1315" s="80">
        <v>1919.3676576749899</v>
      </c>
      <c r="C1315" s="92">
        <v>90.515833333333305</v>
      </c>
      <c r="D1315" s="81">
        <v>10</v>
      </c>
      <c r="E1315" s="82" t="s">
        <v>65</v>
      </c>
    </row>
    <row r="1316" spans="1:5" ht="14.25" customHeight="1" x14ac:dyDescent="0.3">
      <c r="A1316" s="83">
        <v>41931.5</v>
      </c>
      <c r="B1316" s="84">
        <v>2286.60910756249</v>
      </c>
      <c r="C1316" s="93">
        <v>91.726666666666603</v>
      </c>
      <c r="D1316" s="85">
        <v>10</v>
      </c>
      <c r="E1316" s="86" t="s">
        <v>65</v>
      </c>
    </row>
    <row r="1317" spans="1:5" ht="14.25" customHeight="1" x14ac:dyDescent="0.3">
      <c r="A1317" s="79">
        <v>41932</v>
      </c>
      <c r="B1317" s="80">
        <v>1848.7247567541599</v>
      </c>
      <c r="C1317" s="92">
        <v>93.337499999999906</v>
      </c>
      <c r="D1317" s="81">
        <v>10</v>
      </c>
      <c r="E1317" s="82" t="s">
        <v>65</v>
      </c>
    </row>
    <row r="1318" spans="1:5" ht="14.25" customHeight="1" x14ac:dyDescent="0.3">
      <c r="A1318" s="83">
        <v>41932.5</v>
      </c>
      <c r="B1318" s="84">
        <v>2055.5258291749901</v>
      </c>
      <c r="C1318" s="93">
        <v>94.040833333333296</v>
      </c>
      <c r="D1318" s="85">
        <v>10</v>
      </c>
      <c r="E1318" s="86" t="s">
        <v>65</v>
      </c>
    </row>
    <row r="1319" spans="1:5" ht="14.25" customHeight="1" x14ac:dyDescent="0.3">
      <c r="A1319" s="79">
        <v>41933</v>
      </c>
      <c r="B1319" s="80">
        <v>2065.4158662874902</v>
      </c>
      <c r="C1319" s="92">
        <v>91.495833333333294</v>
      </c>
      <c r="D1319" s="81">
        <v>10</v>
      </c>
      <c r="E1319" s="82" t="s">
        <v>65</v>
      </c>
    </row>
    <row r="1320" spans="1:5" ht="14.25" customHeight="1" x14ac:dyDescent="0.3">
      <c r="A1320" s="83">
        <v>41933.5</v>
      </c>
      <c r="B1320" s="84">
        <v>2347.5712044791599</v>
      </c>
      <c r="C1320" s="93">
        <v>91.925833333333301</v>
      </c>
      <c r="D1320" s="85">
        <v>10</v>
      </c>
      <c r="E1320" s="86" t="s">
        <v>65</v>
      </c>
    </row>
    <row r="1321" spans="1:5" ht="14.25" customHeight="1" x14ac:dyDescent="0.3">
      <c r="A1321" s="79">
        <v>41934</v>
      </c>
      <c r="B1321" s="80">
        <v>1953.4718825083301</v>
      </c>
      <c r="C1321" s="92">
        <v>95.820833333333297</v>
      </c>
      <c r="D1321" s="81">
        <v>10</v>
      </c>
      <c r="E1321" s="82" t="s">
        <v>65</v>
      </c>
    </row>
    <row r="1322" spans="1:5" ht="14.25" customHeight="1" x14ac:dyDescent="0.3">
      <c r="A1322" s="83">
        <v>41934.5</v>
      </c>
      <c r="B1322" s="84">
        <v>2347.2038133833298</v>
      </c>
      <c r="C1322" s="93">
        <v>96.074166666666599</v>
      </c>
      <c r="D1322" s="85">
        <v>10</v>
      </c>
      <c r="E1322" s="86" t="s">
        <v>65</v>
      </c>
    </row>
    <row r="1323" spans="1:5" ht="14.25" customHeight="1" x14ac:dyDescent="0.3">
      <c r="A1323" s="79">
        <v>41935</v>
      </c>
      <c r="B1323" s="80">
        <v>2089.9674572541599</v>
      </c>
      <c r="C1323" s="92">
        <v>89.605000000000004</v>
      </c>
      <c r="D1323" s="81">
        <v>10</v>
      </c>
      <c r="E1323" s="82" t="s">
        <v>65</v>
      </c>
    </row>
    <row r="1324" spans="1:5" ht="14.25" customHeight="1" x14ac:dyDescent="0.3">
      <c r="A1324" s="83">
        <v>41935.5</v>
      </c>
      <c r="B1324" s="84">
        <v>2308.8326177374902</v>
      </c>
      <c r="C1324" s="93">
        <v>94.202500000000001</v>
      </c>
      <c r="D1324" s="85">
        <v>10</v>
      </c>
      <c r="E1324" s="86" t="s">
        <v>65</v>
      </c>
    </row>
    <row r="1325" spans="1:5" ht="14.25" customHeight="1" x14ac:dyDescent="0.3">
      <c r="A1325" s="79">
        <v>41936</v>
      </c>
      <c r="B1325" s="80">
        <v>2021.69496208333</v>
      </c>
      <c r="C1325" s="92">
        <v>94.43</v>
      </c>
      <c r="D1325" s="81">
        <v>10</v>
      </c>
      <c r="E1325" s="82" t="s">
        <v>65</v>
      </c>
    </row>
    <row r="1326" spans="1:5" ht="14.25" customHeight="1" x14ac:dyDescent="0.3">
      <c r="A1326" s="83">
        <v>41936.5</v>
      </c>
      <c r="B1326" s="84">
        <v>2344.4569725874899</v>
      </c>
      <c r="C1326" s="93">
        <v>92.056666666666601</v>
      </c>
      <c r="D1326" s="85">
        <v>10</v>
      </c>
      <c r="E1326" s="86" t="s">
        <v>65</v>
      </c>
    </row>
    <row r="1327" spans="1:5" ht="14.25" customHeight="1" x14ac:dyDescent="0.3">
      <c r="A1327" s="79">
        <v>41937</v>
      </c>
      <c r="B1327" s="80">
        <v>1995.2366470833299</v>
      </c>
      <c r="C1327" s="92">
        <v>93.225833333333298</v>
      </c>
      <c r="D1327" s="81">
        <v>10</v>
      </c>
      <c r="E1327" s="82" t="s">
        <v>65</v>
      </c>
    </row>
    <row r="1328" spans="1:5" ht="14.25" customHeight="1" x14ac:dyDescent="0.3">
      <c r="A1328" s="83">
        <v>41937.5</v>
      </c>
      <c r="B1328" s="84">
        <v>2290.1569567916599</v>
      </c>
      <c r="C1328" s="93">
        <v>89.435000000000002</v>
      </c>
      <c r="D1328" s="85">
        <v>10</v>
      </c>
      <c r="E1328" s="86" t="s">
        <v>65</v>
      </c>
    </row>
    <row r="1329" spans="1:5" ht="14.25" customHeight="1" x14ac:dyDescent="0.3">
      <c r="A1329" s="79">
        <v>41938</v>
      </c>
      <c r="B1329" s="80">
        <v>1905.2592441166601</v>
      </c>
      <c r="C1329" s="92">
        <v>89.132499999999993</v>
      </c>
      <c r="D1329" s="81">
        <v>10</v>
      </c>
      <c r="E1329" s="82" t="s">
        <v>65</v>
      </c>
    </row>
    <row r="1330" spans="1:5" ht="14.25" customHeight="1" x14ac:dyDescent="0.3">
      <c r="A1330" s="83">
        <v>41938.5</v>
      </c>
      <c r="B1330" s="84">
        <v>2075.94736607916</v>
      </c>
      <c r="C1330" s="93">
        <v>92.077499999999901</v>
      </c>
      <c r="D1330" s="85">
        <v>10</v>
      </c>
      <c r="E1330" s="86" t="s">
        <v>65</v>
      </c>
    </row>
    <row r="1331" spans="1:5" ht="14.25" customHeight="1" x14ac:dyDescent="0.3">
      <c r="A1331" s="79">
        <v>41939</v>
      </c>
      <c r="B1331" s="80">
        <v>1785.0475021541599</v>
      </c>
      <c r="C1331" s="92">
        <v>89.795833333333306</v>
      </c>
      <c r="D1331" s="81">
        <v>10</v>
      </c>
      <c r="E1331" s="82" t="s">
        <v>65</v>
      </c>
    </row>
    <row r="1332" spans="1:5" ht="14.25" customHeight="1" x14ac:dyDescent="0.3">
      <c r="A1332" s="83">
        <v>41939.5</v>
      </c>
      <c r="B1332" s="84">
        <v>2224.8661248083299</v>
      </c>
      <c r="C1332" s="93">
        <v>91.334999999999994</v>
      </c>
      <c r="D1332" s="85">
        <v>10</v>
      </c>
      <c r="E1332" s="86" t="s">
        <v>65</v>
      </c>
    </row>
    <row r="1333" spans="1:5" ht="14.25" customHeight="1" x14ac:dyDescent="0.3">
      <c r="A1333" s="79">
        <v>41940</v>
      </c>
      <c r="B1333" s="80">
        <v>2128.69922132499</v>
      </c>
      <c r="C1333" s="92">
        <v>91.149166666666602</v>
      </c>
      <c r="D1333" s="81">
        <v>10</v>
      </c>
      <c r="E1333" s="82" t="s">
        <v>65</v>
      </c>
    </row>
    <row r="1334" spans="1:5" ht="14.25" customHeight="1" x14ac:dyDescent="0.3">
      <c r="A1334" s="83">
        <v>41940.5</v>
      </c>
      <c r="B1334" s="84">
        <v>2480.6346454208301</v>
      </c>
      <c r="C1334" s="93">
        <v>91.080833333333302</v>
      </c>
      <c r="D1334" s="85">
        <v>10</v>
      </c>
      <c r="E1334" s="86" t="s">
        <v>65</v>
      </c>
    </row>
    <row r="1335" spans="1:5" ht="14.25" customHeight="1" x14ac:dyDescent="0.3">
      <c r="A1335" s="79">
        <v>41941</v>
      </c>
      <c r="B1335" s="80">
        <v>2124.5476204874999</v>
      </c>
      <c r="C1335" s="92">
        <v>93.509166666666601</v>
      </c>
      <c r="D1335" s="81">
        <v>10</v>
      </c>
      <c r="E1335" s="82" t="s">
        <v>65</v>
      </c>
    </row>
    <row r="1336" spans="1:5" ht="14.25" customHeight="1" x14ac:dyDescent="0.3">
      <c r="A1336" s="83">
        <v>41941.5</v>
      </c>
      <c r="B1336" s="84">
        <v>2571.44064713749</v>
      </c>
      <c r="C1336" s="93">
        <v>92.410833333333301</v>
      </c>
      <c r="D1336" s="85">
        <v>10</v>
      </c>
      <c r="E1336" s="86" t="s">
        <v>65</v>
      </c>
    </row>
    <row r="1337" spans="1:5" ht="14.25" customHeight="1" x14ac:dyDescent="0.3">
      <c r="A1337" s="79">
        <v>41942</v>
      </c>
      <c r="B1337" s="80">
        <v>2217.5268075249901</v>
      </c>
      <c r="C1337" s="92">
        <v>91.293333333333294</v>
      </c>
      <c r="D1337" s="81">
        <v>10</v>
      </c>
      <c r="E1337" s="82" t="s">
        <v>65</v>
      </c>
    </row>
    <row r="1338" spans="1:5" ht="14.25" customHeight="1" x14ac:dyDescent="0.3">
      <c r="A1338" s="83">
        <v>41942.5</v>
      </c>
      <c r="B1338" s="84">
        <v>2683.7011060749901</v>
      </c>
      <c r="C1338" s="93">
        <v>90.894166666666607</v>
      </c>
      <c r="D1338" s="85">
        <v>10</v>
      </c>
      <c r="E1338" s="86" t="s">
        <v>65</v>
      </c>
    </row>
    <row r="1339" spans="1:5" ht="14.25" customHeight="1" x14ac:dyDescent="0.3">
      <c r="A1339" s="79">
        <v>41943</v>
      </c>
      <c r="B1339" s="80">
        <v>2215.4528255416599</v>
      </c>
      <c r="C1339" s="92">
        <v>92.777499999999904</v>
      </c>
      <c r="D1339" s="81">
        <v>10</v>
      </c>
      <c r="E1339" s="82" t="s">
        <v>65</v>
      </c>
    </row>
    <row r="1340" spans="1:5" ht="14.25" customHeight="1" x14ac:dyDescent="0.3">
      <c r="A1340" s="83">
        <v>41943.5</v>
      </c>
      <c r="B1340" s="84">
        <v>2554.6916965374899</v>
      </c>
      <c r="C1340" s="93">
        <v>94.932500000000005</v>
      </c>
      <c r="D1340" s="85">
        <v>10</v>
      </c>
      <c r="E1340" s="86" t="s">
        <v>65</v>
      </c>
    </row>
    <row r="1341" spans="1:5" ht="14.25" customHeight="1" x14ac:dyDescent="0.3">
      <c r="A1341" s="79">
        <v>41944</v>
      </c>
      <c r="B1341" s="80">
        <v>2151.4010383208301</v>
      </c>
      <c r="C1341" s="92">
        <v>92.434166666666599</v>
      </c>
      <c r="D1341" s="81">
        <v>11</v>
      </c>
      <c r="E1341" s="82" t="s">
        <v>65</v>
      </c>
    </row>
    <row r="1342" spans="1:5" ht="14.25" customHeight="1" x14ac:dyDescent="0.3">
      <c r="A1342" s="83">
        <v>41944.5</v>
      </c>
      <c r="B1342" s="84">
        <v>2318.9251723624898</v>
      </c>
      <c r="C1342" s="93">
        <v>93.046666666666596</v>
      </c>
      <c r="D1342" s="85">
        <v>11</v>
      </c>
      <c r="E1342" s="86" t="s">
        <v>65</v>
      </c>
    </row>
    <row r="1343" spans="1:5" ht="14.25" customHeight="1" x14ac:dyDescent="0.3">
      <c r="A1343" s="79">
        <v>41945</v>
      </c>
      <c r="B1343" s="80">
        <v>1916.7523576624901</v>
      </c>
      <c r="C1343" s="92">
        <v>93.422499999999999</v>
      </c>
      <c r="D1343" s="81">
        <v>11</v>
      </c>
      <c r="E1343" s="82" t="s">
        <v>65</v>
      </c>
    </row>
    <row r="1344" spans="1:5" ht="14.25" customHeight="1" x14ac:dyDescent="0.3">
      <c r="A1344" s="83">
        <v>41945.5</v>
      </c>
      <c r="B1344" s="84">
        <v>2233.5855653583299</v>
      </c>
      <c r="C1344" s="93">
        <v>97.349166666666605</v>
      </c>
      <c r="D1344" s="85">
        <v>11</v>
      </c>
      <c r="E1344" s="86" t="s">
        <v>65</v>
      </c>
    </row>
    <row r="1345" spans="1:5" ht="14.25" customHeight="1" x14ac:dyDescent="0.3">
      <c r="A1345" s="79">
        <v>41946</v>
      </c>
      <c r="B1345" s="80">
        <v>1842.9941724181799</v>
      </c>
      <c r="C1345" s="92">
        <v>96.465454545454506</v>
      </c>
      <c r="D1345" s="81">
        <v>11</v>
      </c>
      <c r="E1345" s="82" t="s">
        <v>65</v>
      </c>
    </row>
    <row r="1346" spans="1:5" ht="14.25" customHeight="1" x14ac:dyDescent="0.3">
      <c r="A1346" s="83">
        <v>41946.5</v>
      </c>
      <c r="B1346" s="84">
        <v>2396.8332543874999</v>
      </c>
      <c r="C1346" s="93">
        <v>92.75</v>
      </c>
      <c r="D1346" s="85">
        <v>11</v>
      </c>
      <c r="E1346" s="86" t="s">
        <v>65</v>
      </c>
    </row>
    <row r="1347" spans="1:5" ht="14.25" customHeight="1" x14ac:dyDescent="0.3">
      <c r="A1347" s="79">
        <v>41947</v>
      </c>
      <c r="B1347" s="80">
        <v>2408.6852115666602</v>
      </c>
      <c r="C1347" s="92">
        <v>92.273333333333298</v>
      </c>
      <c r="D1347" s="81">
        <v>11</v>
      </c>
      <c r="E1347" s="82" t="s">
        <v>65</v>
      </c>
    </row>
    <row r="1348" spans="1:5" ht="14.25" customHeight="1" x14ac:dyDescent="0.3">
      <c r="A1348" s="83">
        <v>41947.5</v>
      </c>
      <c r="B1348" s="84">
        <v>2942.7936255916602</v>
      </c>
      <c r="C1348" s="93">
        <v>88.793333333333294</v>
      </c>
      <c r="D1348" s="85">
        <v>11</v>
      </c>
      <c r="E1348" s="86" t="s">
        <v>65</v>
      </c>
    </row>
    <row r="1349" spans="1:5" ht="14.25" customHeight="1" x14ac:dyDescent="0.3">
      <c r="A1349" s="79">
        <v>41948</v>
      </c>
      <c r="B1349" s="80">
        <v>2237.4565533958298</v>
      </c>
      <c r="C1349" s="92">
        <v>87.631666666666604</v>
      </c>
      <c r="D1349" s="81">
        <v>11</v>
      </c>
      <c r="E1349" s="82" t="s">
        <v>65</v>
      </c>
    </row>
    <row r="1350" spans="1:5" ht="14.25" customHeight="1" x14ac:dyDescent="0.3">
      <c r="A1350" s="83">
        <v>41948.5</v>
      </c>
      <c r="B1350" s="84">
        <v>2495.2396494291602</v>
      </c>
      <c r="C1350" s="93">
        <v>90.684166666666599</v>
      </c>
      <c r="D1350" s="85">
        <v>11</v>
      </c>
      <c r="E1350" s="86" t="s">
        <v>65</v>
      </c>
    </row>
    <row r="1351" spans="1:5" ht="14.25" customHeight="1" x14ac:dyDescent="0.3">
      <c r="A1351" s="79">
        <v>41949</v>
      </c>
      <c r="B1351" s="80">
        <v>2130.4837477833298</v>
      </c>
      <c r="C1351" s="92">
        <v>90.214999999999904</v>
      </c>
      <c r="D1351" s="81">
        <v>11</v>
      </c>
      <c r="E1351" s="82" t="s">
        <v>65</v>
      </c>
    </row>
    <row r="1352" spans="1:5" ht="14.25" customHeight="1" x14ac:dyDescent="0.3">
      <c r="A1352" s="83">
        <v>41949.5</v>
      </c>
      <c r="B1352" s="84">
        <v>2358.7742951124901</v>
      </c>
      <c r="C1352" s="93">
        <v>93.018333333333302</v>
      </c>
      <c r="D1352" s="85">
        <v>11</v>
      </c>
      <c r="E1352" s="86" t="s">
        <v>65</v>
      </c>
    </row>
    <row r="1353" spans="1:5" ht="14.25" customHeight="1" x14ac:dyDescent="0.3">
      <c r="A1353" s="79">
        <v>41950</v>
      </c>
      <c r="B1353" s="80">
        <v>2085.4095028833299</v>
      </c>
      <c r="C1353" s="92">
        <v>94.704999999999998</v>
      </c>
      <c r="D1353" s="81">
        <v>11</v>
      </c>
      <c r="E1353" s="82" t="s">
        <v>65</v>
      </c>
    </row>
    <row r="1354" spans="1:5" ht="14.25" customHeight="1" x14ac:dyDescent="0.3">
      <c r="A1354" s="83">
        <v>41950.5</v>
      </c>
      <c r="B1354" s="84">
        <v>2406.06192685</v>
      </c>
      <c r="C1354" s="93">
        <v>94.664166666666603</v>
      </c>
      <c r="D1354" s="85">
        <v>11</v>
      </c>
      <c r="E1354" s="86" t="s">
        <v>65</v>
      </c>
    </row>
    <row r="1355" spans="1:5" ht="14.25" customHeight="1" x14ac:dyDescent="0.3">
      <c r="A1355" s="79">
        <v>41951</v>
      </c>
      <c r="B1355" s="80">
        <v>2127.6195419083301</v>
      </c>
      <c r="C1355" s="92">
        <v>92.75</v>
      </c>
      <c r="D1355" s="81">
        <v>11</v>
      </c>
      <c r="E1355" s="82" t="s">
        <v>65</v>
      </c>
    </row>
    <row r="1356" spans="1:5" ht="14.25" customHeight="1" x14ac:dyDescent="0.3">
      <c r="A1356" s="83">
        <v>41951.5</v>
      </c>
      <c r="B1356" s="84">
        <v>2560.4690787166601</v>
      </c>
      <c r="C1356" s="93">
        <v>91.389999999999901</v>
      </c>
      <c r="D1356" s="85">
        <v>11</v>
      </c>
      <c r="E1356" s="86" t="s">
        <v>65</v>
      </c>
    </row>
    <row r="1357" spans="1:5" ht="14.25" customHeight="1" x14ac:dyDescent="0.3">
      <c r="A1357" s="79">
        <v>41952</v>
      </c>
      <c r="B1357" s="80">
        <v>1850.07687563749</v>
      </c>
      <c r="C1357" s="92">
        <v>93.83</v>
      </c>
      <c r="D1357" s="81">
        <v>11</v>
      </c>
      <c r="E1357" s="82" t="s">
        <v>65</v>
      </c>
    </row>
    <row r="1358" spans="1:5" ht="14.25" customHeight="1" x14ac:dyDescent="0.3">
      <c r="A1358" s="83">
        <v>41952.5</v>
      </c>
      <c r="B1358" s="84">
        <v>2426.7125137999901</v>
      </c>
      <c r="C1358" s="93">
        <v>92.7083333333333</v>
      </c>
      <c r="D1358" s="85">
        <v>11</v>
      </c>
      <c r="E1358" s="86" t="s">
        <v>65</v>
      </c>
    </row>
    <row r="1359" spans="1:5" ht="14.25" customHeight="1" x14ac:dyDescent="0.3">
      <c r="A1359" s="79">
        <v>41953</v>
      </c>
      <c r="B1359" s="80">
        <v>1944.93938328749</v>
      </c>
      <c r="C1359" s="92">
        <v>91.600833333333298</v>
      </c>
      <c r="D1359" s="81">
        <v>11</v>
      </c>
      <c r="E1359" s="82" t="s">
        <v>65</v>
      </c>
    </row>
    <row r="1360" spans="1:5" ht="14.25" customHeight="1" x14ac:dyDescent="0.3">
      <c r="A1360" s="83">
        <v>41953.5</v>
      </c>
      <c r="B1360" s="84">
        <v>2505.62112916666</v>
      </c>
      <c r="C1360" s="93">
        <v>89.942499999999995</v>
      </c>
      <c r="D1360" s="85">
        <v>11</v>
      </c>
      <c r="E1360" s="86" t="s">
        <v>65</v>
      </c>
    </row>
    <row r="1361" spans="1:5" ht="14.25" customHeight="1" x14ac:dyDescent="0.3">
      <c r="A1361" s="79">
        <v>41954</v>
      </c>
      <c r="B1361" s="80">
        <v>2269.7310178791599</v>
      </c>
      <c r="C1361" s="92">
        <v>96.827500000000001</v>
      </c>
      <c r="D1361" s="81">
        <v>11</v>
      </c>
      <c r="E1361" s="82" t="s">
        <v>65</v>
      </c>
    </row>
    <row r="1362" spans="1:5" ht="14.25" customHeight="1" x14ac:dyDescent="0.3">
      <c r="A1362" s="83">
        <v>41954.5</v>
      </c>
      <c r="B1362" s="84">
        <v>2653.8419085916598</v>
      </c>
      <c r="C1362" s="93">
        <v>95.646666666666604</v>
      </c>
      <c r="D1362" s="85">
        <v>11</v>
      </c>
      <c r="E1362" s="86" t="s">
        <v>65</v>
      </c>
    </row>
    <row r="1363" spans="1:5" ht="14.25" customHeight="1" x14ac:dyDescent="0.3">
      <c r="A1363" s="79">
        <v>41955</v>
      </c>
      <c r="B1363" s="80">
        <v>2142.6655492416598</v>
      </c>
      <c r="C1363" s="92">
        <v>91.236666666666594</v>
      </c>
      <c r="D1363" s="81">
        <v>11</v>
      </c>
      <c r="E1363" s="82" t="s">
        <v>65</v>
      </c>
    </row>
    <row r="1364" spans="1:5" ht="14.25" customHeight="1" x14ac:dyDescent="0.3">
      <c r="A1364" s="83">
        <v>41955.5</v>
      </c>
      <c r="B1364" s="84">
        <v>2586.2336037499899</v>
      </c>
      <c r="C1364" s="93">
        <v>91.305833333333297</v>
      </c>
      <c r="D1364" s="85">
        <v>11</v>
      </c>
      <c r="E1364" s="86" t="s">
        <v>65</v>
      </c>
    </row>
    <row r="1365" spans="1:5" ht="14.25" customHeight="1" x14ac:dyDescent="0.3">
      <c r="A1365" s="79">
        <v>41956</v>
      </c>
      <c r="B1365" s="80">
        <v>2057.5499015749901</v>
      </c>
      <c r="C1365" s="92">
        <v>90.596666666666593</v>
      </c>
      <c r="D1365" s="81">
        <v>11</v>
      </c>
      <c r="E1365" s="82" t="s">
        <v>65</v>
      </c>
    </row>
    <row r="1366" spans="1:5" ht="14.25" customHeight="1" x14ac:dyDescent="0.3">
      <c r="A1366" s="83">
        <v>41956.5</v>
      </c>
      <c r="B1366" s="84">
        <v>2420.3933309416602</v>
      </c>
      <c r="C1366" s="93">
        <v>95.46</v>
      </c>
      <c r="D1366" s="85">
        <v>11</v>
      </c>
      <c r="E1366" s="86" t="s">
        <v>65</v>
      </c>
    </row>
    <row r="1367" spans="1:5" ht="14.25" customHeight="1" x14ac:dyDescent="0.3">
      <c r="A1367" s="79">
        <v>41957</v>
      </c>
      <c r="B1367" s="80">
        <v>2060.3646132583299</v>
      </c>
      <c r="C1367" s="92">
        <v>95.662499999999895</v>
      </c>
      <c r="D1367" s="81">
        <v>11</v>
      </c>
      <c r="E1367" s="82" t="s">
        <v>65</v>
      </c>
    </row>
    <row r="1368" spans="1:5" ht="14.25" customHeight="1" x14ac:dyDescent="0.3">
      <c r="A1368" s="83">
        <v>41957.5</v>
      </c>
      <c r="B1368" s="84">
        <v>2679.9089147124901</v>
      </c>
      <c r="C1368" s="93">
        <v>97.945833333333297</v>
      </c>
      <c r="D1368" s="85">
        <v>11</v>
      </c>
      <c r="E1368" s="86" t="s">
        <v>65</v>
      </c>
    </row>
    <row r="1369" spans="1:5" ht="14.25" customHeight="1" x14ac:dyDescent="0.3">
      <c r="A1369" s="79">
        <v>41958</v>
      </c>
      <c r="B1369" s="80">
        <v>2216.1711631458302</v>
      </c>
      <c r="C1369" s="92">
        <v>92.997500000000002</v>
      </c>
      <c r="D1369" s="81">
        <v>11</v>
      </c>
      <c r="E1369" s="82" t="s">
        <v>65</v>
      </c>
    </row>
    <row r="1370" spans="1:5" ht="14.25" customHeight="1" x14ac:dyDescent="0.3">
      <c r="A1370" s="83">
        <v>41958.5</v>
      </c>
      <c r="B1370" s="84">
        <v>2859.29657275416</v>
      </c>
      <c r="C1370" s="93">
        <v>95.619166666666601</v>
      </c>
      <c r="D1370" s="85">
        <v>11</v>
      </c>
      <c r="E1370" s="86" t="s">
        <v>65</v>
      </c>
    </row>
    <row r="1371" spans="1:5" ht="14.25" customHeight="1" x14ac:dyDescent="0.3">
      <c r="A1371" s="79">
        <v>41959</v>
      </c>
      <c r="B1371" s="80">
        <v>2109.5862018166599</v>
      </c>
      <c r="C1371" s="92">
        <v>94.369166666666601</v>
      </c>
      <c r="D1371" s="81">
        <v>11</v>
      </c>
      <c r="E1371" s="82" t="s">
        <v>65</v>
      </c>
    </row>
    <row r="1372" spans="1:5" ht="14.25" customHeight="1" x14ac:dyDescent="0.3">
      <c r="A1372" s="83">
        <v>41959.5</v>
      </c>
      <c r="B1372" s="84">
        <v>2827.9392348166598</v>
      </c>
      <c r="C1372" s="93">
        <v>88.018333333333302</v>
      </c>
      <c r="D1372" s="85">
        <v>11</v>
      </c>
      <c r="E1372" s="86" t="s">
        <v>65</v>
      </c>
    </row>
    <row r="1373" spans="1:5" ht="14.25" customHeight="1" x14ac:dyDescent="0.3">
      <c r="A1373" s="79">
        <v>41960</v>
      </c>
      <c r="B1373" s="80">
        <v>2155.9553043333199</v>
      </c>
      <c r="C1373" s="92">
        <v>90.931666666666601</v>
      </c>
      <c r="D1373" s="81">
        <v>11</v>
      </c>
      <c r="E1373" s="82" t="s">
        <v>65</v>
      </c>
    </row>
    <row r="1374" spans="1:5" ht="14.25" customHeight="1" x14ac:dyDescent="0.3">
      <c r="A1374" s="83">
        <v>41960.5</v>
      </c>
      <c r="B1374" s="84">
        <v>2406.6276335666598</v>
      </c>
      <c r="C1374" s="93">
        <v>94.170833333333306</v>
      </c>
      <c r="D1374" s="85">
        <v>11</v>
      </c>
      <c r="E1374" s="86" t="s">
        <v>65</v>
      </c>
    </row>
    <row r="1375" spans="1:5" ht="14.25" customHeight="1" x14ac:dyDescent="0.3">
      <c r="A1375" s="79">
        <v>41961</v>
      </c>
      <c r="B1375" s="80">
        <v>2279.2814025999901</v>
      </c>
      <c r="C1375" s="92">
        <v>96.814166666666594</v>
      </c>
      <c r="D1375" s="81">
        <v>11</v>
      </c>
      <c r="E1375" s="82" t="s">
        <v>65</v>
      </c>
    </row>
    <row r="1376" spans="1:5" ht="14.25" customHeight="1" x14ac:dyDescent="0.3">
      <c r="A1376" s="83">
        <v>41961.5</v>
      </c>
      <c r="B1376" s="84">
        <v>2478.70375900416</v>
      </c>
      <c r="C1376" s="93">
        <v>92.745000000000005</v>
      </c>
      <c r="D1376" s="85">
        <v>11</v>
      </c>
      <c r="E1376" s="86" t="s">
        <v>65</v>
      </c>
    </row>
    <row r="1377" spans="1:5" ht="14.25" customHeight="1" x14ac:dyDescent="0.3">
      <c r="A1377" s="79">
        <v>41962</v>
      </c>
      <c r="B1377" s="80">
        <v>2198.4836424888799</v>
      </c>
      <c r="C1377" s="92">
        <v>89.886666666666599</v>
      </c>
      <c r="D1377" s="81">
        <v>11</v>
      </c>
      <c r="E1377" s="82" t="s">
        <v>65</v>
      </c>
    </row>
    <row r="1378" spans="1:5" ht="14.25" customHeight="1" x14ac:dyDescent="0.3">
      <c r="A1378" s="83">
        <v>41962.5</v>
      </c>
      <c r="B1378" s="84">
        <v>2294.2215229999902</v>
      </c>
      <c r="C1378" s="93">
        <v>91.894545454545394</v>
      </c>
      <c r="D1378" s="85">
        <v>11</v>
      </c>
      <c r="E1378" s="86" t="s">
        <v>65</v>
      </c>
    </row>
    <row r="1379" spans="1:5" ht="14.25" customHeight="1" x14ac:dyDescent="0.3">
      <c r="A1379" s="79">
        <v>41963</v>
      </c>
      <c r="B1379" s="80">
        <v>2159.42412805714</v>
      </c>
      <c r="C1379" s="92">
        <v>90.055714285714203</v>
      </c>
      <c r="D1379" s="81">
        <v>11</v>
      </c>
      <c r="E1379" s="82" t="s">
        <v>65</v>
      </c>
    </row>
    <row r="1380" spans="1:5" ht="14.25" customHeight="1" x14ac:dyDescent="0.3">
      <c r="A1380" s="83">
        <v>41963.5</v>
      </c>
      <c r="B1380" s="84">
        <v>2379.47266078749</v>
      </c>
      <c r="C1380" s="93">
        <v>92.525833333333296</v>
      </c>
      <c r="D1380" s="85">
        <v>11</v>
      </c>
      <c r="E1380" s="86" t="s">
        <v>65</v>
      </c>
    </row>
    <row r="1381" spans="1:5" ht="14.25" customHeight="1" x14ac:dyDescent="0.3">
      <c r="A1381" s="79">
        <v>41964</v>
      </c>
      <c r="B1381" s="80">
        <v>2352.6478747687402</v>
      </c>
      <c r="C1381" s="92">
        <v>93.71875</v>
      </c>
      <c r="D1381" s="81">
        <v>11</v>
      </c>
      <c r="E1381" s="82" t="s">
        <v>65</v>
      </c>
    </row>
    <row r="1382" spans="1:5" ht="14.25" customHeight="1" x14ac:dyDescent="0.3">
      <c r="A1382" s="83">
        <v>41964.5</v>
      </c>
      <c r="B1382" s="84">
        <v>2646.2014103333299</v>
      </c>
      <c r="C1382" s="93">
        <v>94.435833333333306</v>
      </c>
      <c r="D1382" s="85">
        <v>11</v>
      </c>
      <c r="E1382" s="86" t="s">
        <v>65</v>
      </c>
    </row>
    <row r="1383" spans="1:5" ht="14.25" customHeight="1" x14ac:dyDescent="0.3">
      <c r="A1383" s="79">
        <v>41965</v>
      </c>
      <c r="B1383" s="80">
        <v>2272.50585269166</v>
      </c>
      <c r="C1383" s="92">
        <v>95.419166666666598</v>
      </c>
      <c r="D1383" s="81">
        <v>11</v>
      </c>
      <c r="E1383" s="82" t="s">
        <v>65</v>
      </c>
    </row>
    <row r="1384" spans="1:5" ht="14.25" customHeight="1" x14ac:dyDescent="0.3">
      <c r="A1384" s="83">
        <v>41965.5</v>
      </c>
      <c r="B1384" s="84">
        <v>2652.7158889541602</v>
      </c>
      <c r="C1384" s="93">
        <v>94.839999999999904</v>
      </c>
      <c r="D1384" s="85">
        <v>11</v>
      </c>
      <c r="E1384" s="86" t="s">
        <v>65</v>
      </c>
    </row>
    <row r="1385" spans="1:5" ht="14.25" customHeight="1" x14ac:dyDescent="0.3">
      <c r="A1385" s="79">
        <v>41966</v>
      </c>
      <c r="B1385" s="80">
        <v>2005.0910042666601</v>
      </c>
      <c r="C1385" s="92">
        <v>90.721666666666593</v>
      </c>
      <c r="D1385" s="81">
        <v>11</v>
      </c>
      <c r="E1385" s="82" t="s">
        <v>65</v>
      </c>
    </row>
    <row r="1386" spans="1:5" ht="14.25" customHeight="1" x14ac:dyDescent="0.3">
      <c r="A1386" s="83">
        <v>41966.5</v>
      </c>
      <c r="B1386" s="84">
        <v>2234.64248065416</v>
      </c>
      <c r="C1386" s="93">
        <v>97.636666666666599</v>
      </c>
      <c r="D1386" s="85">
        <v>11</v>
      </c>
      <c r="E1386" s="86" t="s">
        <v>65</v>
      </c>
    </row>
    <row r="1387" spans="1:5" ht="14.25" customHeight="1" x14ac:dyDescent="0.3">
      <c r="A1387" s="79">
        <v>41967</v>
      </c>
      <c r="B1387" s="80">
        <v>1864.3924599833299</v>
      </c>
      <c r="C1387" s="92">
        <v>90.548333333333304</v>
      </c>
      <c r="D1387" s="81">
        <v>11</v>
      </c>
      <c r="E1387" s="82" t="s">
        <v>65</v>
      </c>
    </row>
    <row r="1388" spans="1:5" ht="14.25" customHeight="1" x14ac:dyDescent="0.3">
      <c r="A1388" s="83">
        <v>41967.5</v>
      </c>
      <c r="B1388" s="84">
        <v>2024.61291038333</v>
      </c>
      <c r="C1388" s="93">
        <v>91.250833333333304</v>
      </c>
      <c r="D1388" s="85">
        <v>11</v>
      </c>
      <c r="E1388" s="86" t="s">
        <v>65</v>
      </c>
    </row>
    <row r="1389" spans="1:5" ht="14.25" customHeight="1" x14ac:dyDescent="0.3">
      <c r="A1389" s="79">
        <v>41968</v>
      </c>
      <c r="B1389" s="80">
        <v>2005.26518903749</v>
      </c>
      <c r="C1389" s="92">
        <v>92.099166666666605</v>
      </c>
      <c r="D1389" s="81">
        <v>11</v>
      </c>
      <c r="E1389" s="82" t="s">
        <v>65</v>
      </c>
    </row>
    <row r="1390" spans="1:5" ht="14.25" customHeight="1" x14ac:dyDescent="0.3">
      <c r="A1390" s="83">
        <v>41968.5</v>
      </c>
      <c r="B1390" s="84">
        <v>2374.9275914636301</v>
      </c>
      <c r="C1390" s="93">
        <v>92.097272727272696</v>
      </c>
      <c r="D1390" s="85">
        <v>11</v>
      </c>
      <c r="E1390" s="86" t="s">
        <v>65</v>
      </c>
    </row>
    <row r="1391" spans="1:5" ht="14.25" customHeight="1" x14ac:dyDescent="0.3">
      <c r="A1391" s="79">
        <v>41969</v>
      </c>
      <c r="B1391" s="80">
        <v>2211.1820126428502</v>
      </c>
      <c r="C1391" s="92">
        <v>97.952857142857098</v>
      </c>
      <c r="D1391" s="81">
        <v>11</v>
      </c>
      <c r="E1391" s="82" t="s">
        <v>65</v>
      </c>
    </row>
    <row r="1392" spans="1:5" ht="14.25" customHeight="1" x14ac:dyDescent="0.3">
      <c r="A1392" s="83">
        <v>41969.5</v>
      </c>
      <c r="B1392" s="84">
        <v>2294.1619328166598</v>
      </c>
      <c r="C1392" s="93">
        <v>92.206666666666607</v>
      </c>
      <c r="D1392" s="85">
        <v>11</v>
      </c>
      <c r="E1392" s="86" t="s">
        <v>65</v>
      </c>
    </row>
    <row r="1393" spans="1:5" ht="14.25" customHeight="1" x14ac:dyDescent="0.3">
      <c r="A1393" s="79">
        <v>41970</v>
      </c>
      <c r="B1393" s="80">
        <v>2257.7592412888798</v>
      </c>
      <c r="C1393" s="92">
        <v>96.4433333333333</v>
      </c>
      <c r="D1393" s="81">
        <v>11</v>
      </c>
      <c r="E1393" s="82" t="s">
        <v>65</v>
      </c>
    </row>
    <row r="1394" spans="1:5" ht="14.25" customHeight="1" x14ac:dyDescent="0.3">
      <c r="A1394" s="83">
        <v>41970.5</v>
      </c>
      <c r="B1394" s="84">
        <v>2585.15837254999</v>
      </c>
      <c r="C1394" s="93">
        <v>94.2766666666666</v>
      </c>
      <c r="D1394" s="85">
        <v>11</v>
      </c>
      <c r="E1394" s="86" t="s">
        <v>65</v>
      </c>
    </row>
    <row r="1395" spans="1:5" ht="14.25" customHeight="1" x14ac:dyDescent="0.3">
      <c r="A1395" s="79">
        <v>41971</v>
      </c>
      <c r="B1395" s="80">
        <v>2375.3230907249999</v>
      </c>
      <c r="C1395" s="92">
        <v>90.676666666666605</v>
      </c>
      <c r="D1395" s="81">
        <v>11</v>
      </c>
      <c r="E1395" s="82" t="s">
        <v>65</v>
      </c>
    </row>
    <row r="1396" spans="1:5" ht="14.25" customHeight="1" x14ac:dyDescent="0.3">
      <c r="A1396" s="83">
        <v>41971.5</v>
      </c>
      <c r="B1396" s="84">
        <v>2790.3557368124998</v>
      </c>
      <c r="C1396" s="93">
        <v>92.789166666666603</v>
      </c>
      <c r="D1396" s="85">
        <v>11</v>
      </c>
      <c r="E1396" s="86" t="s">
        <v>65</v>
      </c>
    </row>
    <row r="1397" spans="1:5" ht="14.25" customHeight="1" x14ac:dyDescent="0.3">
      <c r="A1397" s="79">
        <v>41972</v>
      </c>
      <c r="B1397" s="80">
        <v>2180.8448973541599</v>
      </c>
      <c r="C1397" s="92">
        <v>87.263333333333307</v>
      </c>
      <c r="D1397" s="81">
        <v>11</v>
      </c>
      <c r="E1397" s="82" t="s">
        <v>65</v>
      </c>
    </row>
    <row r="1398" spans="1:5" ht="14.25" customHeight="1" x14ac:dyDescent="0.3">
      <c r="A1398" s="83">
        <v>41972.5</v>
      </c>
      <c r="B1398" s="84">
        <v>2363.5114587958301</v>
      </c>
      <c r="C1398" s="93">
        <v>91.471666666666593</v>
      </c>
      <c r="D1398" s="85">
        <v>11</v>
      </c>
      <c r="E1398" s="86" t="s">
        <v>65</v>
      </c>
    </row>
    <row r="1399" spans="1:5" ht="14.25" customHeight="1" x14ac:dyDescent="0.3">
      <c r="A1399" s="79">
        <v>41973</v>
      </c>
      <c r="B1399" s="80">
        <v>1955.8362672041601</v>
      </c>
      <c r="C1399" s="92">
        <v>96.064166666666594</v>
      </c>
      <c r="D1399" s="81">
        <v>11</v>
      </c>
      <c r="E1399" s="82" t="s">
        <v>65</v>
      </c>
    </row>
    <row r="1400" spans="1:5" ht="14.25" customHeight="1" x14ac:dyDescent="0.3">
      <c r="A1400" s="83">
        <v>41973.5</v>
      </c>
      <c r="B1400" s="84">
        <v>2182.4259742499898</v>
      </c>
      <c r="C1400" s="93">
        <v>95.494166666666601</v>
      </c>
      <c r="D1400" s="85">
        <v>11</v>
      </c>
      <c r="E1400" s="86" t="s">
        <v>65</v>
      </c>
    </row>
    <row r="1401" spans="1:5" ht="14.25" customHeight="1" x14ac:dyDescent="0.3">
      <c r="A1401" s="79">
        <v>41974</v>
      </c>
      <c r="B1401" s="80">
        <v>1895.8564256833299</v>
      </c>
      <c r="C1401" s="92">
        <v>94.431666666666601</v>
      </c>
      <c r="D1401" s="81">
        <v>12</v>
      </c>
      <c r="E1401" s="82" t="s">
        <v>65</v>
      </c>
    </row>
    <row r="1402" spans="1:5" ht="14.25" customHeight="1" x14ac:dyDescent="0.3">
      <c r="A1402" s="83">
        <v>41974.5</v>
      </c>
      <c r="B1402" s="84">
        <v>2189.5764108874901</v>
      </c>
      <c r="C1402" s="93">
        <v>92.842499999999902</v>
      </c>
      <c r="D1402" s="85">
        <v>12</v>
      </c>
      <c r="E1402" s="86" t="s">
        <v>65</v>
      </c>
    </row>
    <row r="1403" spans="1:5" ht="14.25" customHeight="1" x14ac:dyDescent="0.3">
      <c r="A1403" s="79">
        <v>41975</v>
      </c>
      <c r="B1403" s="80">
        <v>2183.9110040708301</v>
      </c>
      <c r="C1403" s="92">
        <v>97.060833333333306</v>
      </c>
      <c r="D1403" s="81">
        <v>12</v>
      </c>
      <c r="E1403" s="82" t="s">
        <v>65</v>
      </c>
    </row>
    <row r="1404" spans="1:5" ht="14.25" customHeight="1" x14ac:dyDescent="0.3">
      <c r="A1404" s="83">
        <v>41975.5</v>
      </c>
      <c r="B1404" s="84">
        <v>2385.10862179999</v>
      </c>
      <c r="C1404" s="93">
        <v>92.796666666666596</v>
      </c>
      <c r="D1404" s="85">
        <v>12</v>
      </c>
      <c r="E1404" s="86" t="s">
        <v>65</v>
      </c>
    </row>
    <row r="1405" spans="1:5" ht="14.25" customHeight="1" x14ac:dyDescent="0.3">
      <c r="A1405" s="79">
        <v>41976</v>
      </c>
      <c r="B1405" s="80">
        <v>2154.4983601099898</v>
      </c>
      <c r="C1405" s="92">
        <v>92.504999999999995</v>
      </c>
      <c r="D1405" s="81">
        <v>12</v>
      </c>
      <c r="E1405" s="82" t="s">
        <v>65</v>
      </c>
    </row>
    <row r="1406" spans="1:5" ht="14.25" customHeight="1" x14ac:dyDescent="0.3">
      <c r="A1406" s="83">
        <v>41976.5</v>
      </c>
      <c r="B1406" s="84">
        <v>2305.9135916333298</v>
      </c>
      <c r="C1406" s="93">
        <v>92.484166666666596</v>
      </c>
      <c r="D1406" s="85">
        <v>12</v>
      </c>
      <c r="E1406" s="86" t="s">
        <v>65</v>
      </c>
    </row>
    <row r="1407" spans="1:5" ht="14.25" customHeight="1" x14ac:dyDescent="0.3">
      <c r="A1407" s="79">
        <v>41977</v>
      </c>
      <c r="B1407" s="80">
        <v>2196.01977080999</v>
      </c>
      <c r="C1407" s="92">
        <v>91.757000000000005</v>
      </c>
      <c r="D1407" s="81">
        <v>12</v>
      </c>
      <c r="E1407" s="82" t="s">
        <v>65</v>
      </c>
    </row>
    <row r="1408" spans="1:5" ht="14.25" customHeight="1" x14ac:dyDescent="0.3">
      <c r="A1408" s="83">
        <v>41977.5</v>
      </c>
      <c r="B1408" s="84">
        <v>2522.4646424208299</v>
      </c>
      <c r="C1408" s="93">
        <v>93.080833333333302</v>
      </c>
      <c r="D1408" s="85">
        <v>12</v>
      </c>
      <c r="E1408" s="86" t="s">
        <v>65</v>
      </c>
    </row>
    <row r="1409" spans="1:5" ht="14.25" customHeight="1" x14ac:dyDescent="0.3">
      <c r="A1409" s="79">
        <v>41978</v>
      </c>
      <c r="B1409" s="80">
        <v>2208.3186528055498</v>
      </c>
      <c r="C1409" s="92">
        <v>92.68</v>
      </c>
      <c r="D1409" s="81">
        <v>12</v>
      </c>
      <c r="E1409" s="82" t="s">
        <v>65</v>
      </c>
    </row>
    <row r="1410" spans="1:5" ht="14.25" customHeight="1" x14ac:dyDescent="0.3">
      <c r="A1410" s="83">
        <v>41978.5</v>
      </c>
      <c r="B1410" s="84">
        <v>2698.2957979499902</v>
      </c>
      <c r="C1410" s="93">
        <v>91.634166666666601</v>
      </c>
      <c r="D1410" s="85">
        <v>12</v>
      </c>
      <c r="E1410" s="86" t="s">
        <v>65</v>
      </c>
    </row>
    <row r="1411" spans="1:5" ht="14.25" customHeight="1" x14ac:dyDescent="0.3">
      <c r="A1411" s="79">
        <v>41979</v>
      </c>
      <c r="B1411" s="80">
        <v>2409.15837637083</v>
      </c>
      <c r="C1411" s="92">
        <v>95.111666666666594</v>
      </c>
      <c r="D1411" s="81">
        <v>12</v>
      </c>
      <c r="E1411" s="82" t="s">
        <v>65</v>
      </c>
    </row>
    <row r="1412" spans="1:5" ht="14.25" customHeight="1" x14ac:dyDescent="0.3">
      <c r="A1412" s="83">
        <v>41979.5</v>
      </c>
      <c r="B1412" s="84">
        <v>2971.8434390499901</v>
      </c>
      <c r="C1412" s="93">
        <v>93.984999999999999</v>
      </c>
      <c r="D1412" s="85">
        <v>12</v>
      </c>
      <c r="E1412" s="86" t="s">
        <v>65</v>
      </c>
    </row>
    <row r="1413" spans="1:5" ht="14.25" customHeight="1" x14ac:dyDescent="0.3">
      <c r="A1413" s="79">
        <v>41980</v>
      </c>
      <c r="B1413" s="80">
        <v>2197.7155545416599</v>
      </c>
      <c r="C1413" s="92">
        <v>94.454999999999998</v>
      </c>
      <c r="D1413" s="81">
        <v>12</v>
      </c>
      <c r="E1413" s="82" t="s">
        <v>65</v>
      </c>
    </row>
    <row r="1414" spans="1:5" ht="14.25" customHeight="1" x14ac:dyDescent="0.3">
      <c r="A1414" s="83">
        <v>41980.5</v>
      </c>
      <c r="B1414" s="84">
        <v>2426.7325211499901</v>
      </c>
      <c r="C1414" s="93">
        <v>92.797499999999999</v>
      </c>
      <c r="D1414" s="85">
        <v>12</v>
      </c>
      <c r="E1414" s="86" t="s">
        <v>65</v>
      </c>
    </row>
    <row r="1415" spans="1:5" ht="14.25" customHeight="1" x14ac:dyDescent="0.3">
      <c r="A1415" s="79">
        <v>41981</v>
      </c>
      <c r="B1415" s="80">
        <v>1917.03239828749</v>
      </c>
      <c r="C1415" s="92">
        <v>93.024166666666602</v>
      </c>
      <c r="D1415" s="81">
        <v>12</v>
      </c>
      <c r="E1415" s="82" t="s">
        <v>65</v>
      </c>
    </row>
    <row r="1416" spans="1:5" ht="14.25" customHeight="1" x14ac:dyDescent="0.3">
      <c r="A1416" s="83">
        <v>41981.5</v>
      </c>
      <c r="B1416" s="84">
        <v>2237.1392458958298</v>
      </c>
      <c r="C1416" s="93">
        <v>92.905000000000001</v>
      </c>
      <c r="D1416" s="85">
        <v>12</v>
      </c>
      <c r="E1416" s="86" t="s">
        <v>65</v>
      </c>
    </row>
    <row r="1417" spans="1:5" ht="14.25" customHeight="1" x14ac:dyDescent="0.3">
      <c r="A1417" s="79">
        <v>41982</v>
      </c>
      <c r="B1417" s="80">
        <v>2091.6083745166602</v>
      </c>
      <c r="C1417" s="92">
        <v>92.018333333333302</v>
      </c>
      <c r="D1417" s="81">
        <v>12</v>
      </c>
      <c r="E1417" s="82" t="s">
        <v>65</v>
      </c>
    </row>
    <row r="1418" spans="1:5" ht="14.25" customHeight="1" x14ac:dyDescent="0.3">
      <c r="A1418" s="83">
        <v>41982.5</v>
      </c>
      <c r="B1418" s="84">
        <v>2455.1946747249899</v>
      </c>
      <c r="C1418" s="93">
        <v>94.912499999999994</v>
      </c>
      <c r="D1418" s="85">
        <v>12</v>
      </c>
      <c r="E1418" s="86" t="s">
        <v>65</v>
      </c>
    </row>
    <row r="1419" spans="1:5" ht="14.25" customHeight="1" x14ac:dyDescent="0.3">
      <c r="A1419" s="79">
        <v>41983</v>
      </c>
      <c r="B1419" s="80">
        <v>2079.37890237083</v>
      </c>
      <c r="C1419" s="92">
        <v>93.859166666666596</v>
      </c>
      <c r="D1419" s="81">
        <v>12</v>
      </c>
      <c r="E1419" s="82" t="s">
        <v>65</v>
      </c>
    </row>
    <row r="1420" spans="1:5" ht="14.25" customHeight="1" x14ac:dyDescent="0.3">
      <c r="A1420" s="83">
        <v>41983.5</v>
      </c>
      <c r="B1420" s="84">
        <v>2727.84421164166</v>
      </c>
      <c r="C1420" s="93">
        <v>91.686666666666596</v>
      </c>
      <c r="D1420" s="85">
        <v>12</v>
      </c>
      <c r="E1420" s="86" t="s">
        <v>65</v>
      </c>
    </row>
    <row r="1421" spans="1:5" ht="14.25" customHeight="1" x14ac:dyDescent="0.3">
      <c r="A1421" s="79">
        <v>41984</v>
      </c>
      <c r="B1421" s="80">
        <v>2275.3221316999902</v>
      </c>
      <c r="C1421" s="92">
        <v>93.885833333333295</v>
      </c>
      <c r="D1421" s="81">
        <v>12</v>
      </c>
      <c r="E1421" s="82" t="s">
        <v>65</v>
      </c>
    </row>
    <row r="1422" spans="1:5" ht="14.25" customHeight="1" x14ac:dyDescent="0.3">
      <c r="A1422" s="83">
        <v>41984.5</v>
      </c>
      <c r="B1422" s="84">
        <v>2934.10397338333</v>
      </c>
      <c r="C1422" s="93">
        <v>93.326666666666597</v>
      </c>
      <c r="D1422" s="85">
        <v>12</v>
      </c>
      <c r="E1422" s="86" t="s">
        <v>65</v>
      </c>
    </row>
    <row r="1423" spans="1:5" ht="14.25" customHeight="1" x14ac:dyDescent="0.3">
      <c r="A1423" s="79">
        <v>41985</v>
      </c>
      <c r="B1423" s="80">
        <v>2528.1358425708299</v>
      </c>
      <c r="C1423" s="92">
        <v>94.9375</v>
      </c>
      <c r="D1423" s="81">
        <v>12</v>
      </c>
      <c r="E1423" s="82" t="s">
        <v>65</v>
      </c>
    </row>
    <row r="1424" spans="1:5" ht="14.25" customHeight="1" x14ac:dyDescent="0.3">
      <c r="A1424" s="83">
        <v>41985.5</v>
      </c>
      <c r="B1424" s="84">
        <v>3237.7991635416602</v>
      </c>
      <c r="C1424" s="93">
        <v>94.245833333333294</v>
      </c>
      <c r="D1424" s="85">
        <v>12</v>
      </c>
      <c r="E1424" s="86" t="s">
        <v>65</v>
      </c>
    </row>
    <row r="1425" spans="1:5" ht="14.25" customHeight="1" x14ac:dyDescent="0.3">
      <c r="A1425" s="79">
        <v>41986</v>
      </c>
      <c r="B1425" s="80">
        <v>2579.88358816249</v>
      </c>
      <c r="C1425" s="92">
        <v>89.978333333333296</v>
      </c>
      <c r="D1425" s="81">
        <v>12</v>
      </c>
      <c r="E1425" s="82" t="s">
        <v>65</v>
      </c>
    </row>
    <row r="1426" spans="1:5" ht="14.25" customHeight="1" x14ac:dyDescent="0.3">
      <c r="A1426" s="83">
        <v>41986.5</v>
      </c>
      <c r="B1426" s="84">
        <v>3354.06702878333</v>
      </c>
      <c r="C1426" s="93">
        <v>93.031666666666595</v>
      </c>
      <c r="D1426" s="85">
        <v>12</v>
      </c>
      <c r="E1426" s="86" t="s">
        <v>65</v>
      </c>
    </row>
    <row r="1427" spans="1:5" ht="14.25" customHeight="1" x14ac:dyDescent="0.3">
      <c r="A1427" s="79">
        <v>41987</v>
      </c>
      <c r="B1427" s="80">
        <v>2559.6294510166599</v>
      </c>
      <c r="C1427" s="92">
        <v>92.2708333333333</v>
      </c>
      <c r="D1427" s="81">
        <v>12</v>
      </c>
      <c r="E1427" s="82" t="s">
        <v>65</v>
      </c>
    </row>
    <row r="1428" spans="1:5" ht="14.25" customHeight="1" x14ac:dyDescent="0.3">
      <c r="A1428" s="83">
        <v>41987.5</v>
      </c>
      <c r="B1428" s="84">
        <v>3264.2371815874999</v>
      </c>
      <c r="C1428" s="93">
        <v>93.975833333333298</v>
      </c>
      <c r="D1428" s="85">
        <v>12</v>
      </c>
      <c r="E1428" s="86" t="s">
        <v>65</v>
      </c>
    </row>
    <row r="1429" spans="1:5" ht="14.25" customHeight="1" x14ac:dyDescent="0.3">
      <c r="A1429" s="79">
        <v>41988</v>
      </c>
      <c r="B1429" s="80">
        <v>2490.9887963749902</v>
      </c>
      <c r="C1429" s="92">
        <v>91.39</v>
      </c>
      <c r="D1429" s="81">
        <v>12</v>
      </c>
      <c r="E1429" s="82" t="s">
        <v>65</v>
      </c>
    </row>
    <row r="1430" spans="1:5" ht="14.25" customHeight="1" x14ac:dyDescent="0.3">
      <c r="A1430" s="83">
        <v>41988.5</v>
      </c>
      <c r="B1430" s="84">
        <v>3251.3771467833299</v>
      </c>
      <c r="C1430" s="93">
        <v>89.696666666666601</v>
      </c>
      <c r="D1430" s="85">
        <v>12</v>
      </c>
      <c r="E1430" s="86" t="s">
        <v>65</v>
      </c>
    </row>
    <row r="1431" spans="1:5" ht="14.25" customHeight="1" x14ac:dyDescent="0.3">
      <c r="A1431" s="79">
        <v>41989</v>
      </c>
      <c r="B1431" s="80">
        <v>2665.4244438291598</v>
      </c>
      <c r="C1431" s="92">
        <v>94.949166666666599</v>
      </c>
      <c r="D1431" s="81">
        <v>12</v>
      </c>
      <c r="E1431" s="82" t="s">
        <v>65</v>
      </c>
    </row>
    <row r="1432" spans="1:5" ht="14.25" customHeight="1" x14ac:dyDescent="0.3">
      <c r="A1432" s="83">
        <v>41989.5</v>
      </c>
      <c r="B1432" s="84">
        <v>3741.0290686124899</v>
      </c>
      <c r="C1432" s="93">
        <v>93.538333333333298</v>
      </c>
      <c r="D1432" s="85">
        <v>12</v>
      </c>
      <c r="E1432" s="86" t="s">
        <v>65</v>
      </c>
    </row>
    <row r="1433" spans="1:5" ht="14.25" customHeight="1" x14ac:dyDescent="0.3">
      <c r="A1433" s="79">
        <v>41990</v>
      </c>
      <c r="B1433" s="80">
        <v>2649.4351034708302</v>
      </c>
      <c r="C1433" s="92">
        <v>93.586666666666602</v>
      </c>
      <c r="D1433" s="81">
        <v>12</v>
      </c>
      <c r="E1433" s="82" t="s">
        <v>65</v>
      </c>
    </row>
    <row r="1434" spans="1:5" ht="14.25" customHeight="1" x14ac:dyDescent="0.3">
      <c r="A1434" s="83">
        <v>41990.5</v>
      </c>
      <c r="B1434" s="84">
        <v>2959.3260986374898</v>
      </c>
      <c r="C1434" s="93">
        <v>91.453333333333305</v>
      </c>
      <c r="D1434" s="85">
        <v>12</v>
      </c>
      <c r="E1434" s="86" t="s">
        <v>65</v>
      </c>
    </row>
    <row r="1435" spans="1:5" ht="14.25" customHeight="1" x14ac:dyDescent="0.3">
      <c r="A1435" s="79">
        <v>41991</v>
      </c>
      <c r="B1435" s="80">
        <v>2373.5209118875</v>
      </c>
      <c r="C1435" s="92">
        <v>92.62</v>
      </c>
      <c r="D1435" s="81">
        <v>12</v>
      </c>
      <c r="E1435" s="82" t="s">
        <v>65</v>
      </c>
    </row>
    <row r="1436" spans="1:5" ht="14.25" customHeight="1" x14ac:dyDescent="0.3">
      <c r="A1436" s="83">
        <v>41991.5</v>
      </c>
      <c r="B1436" s="84">
        <v>2643.75417673333</v>
      </c>
      <c r="C1436" s="93">
        <v>95.298333333333304</v>
      </c>
      <c r="D1436" s="85">
        <v>12</v>
      </c>
      <c r="E1436" s="86" t="s">
        <v>65</v>
      </c>
    </row>
    <row r="1437" spans="1:5" ht="14.25" customHeight="1" x14ac:dyDescent="0.3">
      <c r="A1437" s="79">
        <v>41992</v>
      </c>
      <c r="B1437" s="80">
        <v>2349.5559309416599</v>
      </c>
      <c r="C1437" s="92">
        <v>92.412499999999994</v>
      </c>
      <c r="D1437" s="81">
        <v>12</v>
      </c>
      <c r="E1437" s="82" t="s">
        <v>65</v>
      </c>
    </row>
    <row r="1438" spans="1:5" ht="14.25" customHeight="1" x14ac:dyDescent="0.3">
      <c r="A1438" s="83">
        <v>41992.5</v>
      </c>
      <c r="B1438" s="84">
        <v>2650.2210921333299</v>
      </c>
      <c r="C1438" s="93">
        <v>90.366666666666603</v>
      </c>
      <c r="D1438" s="85">
        <v>12</v>
      </c>
      <c r="E1438" s="86" t="s">
        <v>65</v>
      </c>
    </row>
    <row r="1439" spans="1:5" ht="14.25" customHeight="1" x14ac:dyDescent="0.3">
      <c r="A1439" s="79">
        <v>41993</v>
      </c>
      <c r="B1439" s="80">
        <v>2229.1072341291601</v>
      </c>
      <c r="C1439" s="92">
        <v>92.250833333333304</v>
      </c>
      <c r="D1439" s="81">
        <v>12</v>
      </c>
      <c r="E1439" s="82" t="s">
        <v>65</v>
      </c>
    </row>
    <row r="1440" spans="1:5" ht="14.25" customHeight="1" x14ac:dyDescent="0.3">
      <c r="A1440" s="83">
        <v>41993.5</v>
      </c>
      <c r="B1440" s="84">
        <v>2575.2386780583302</v>
      </c>
      <c r="C1440" s="93">
        <v>91.97</v>
      </c>
      <c r="D1440" s="85">
        <v>12</v>
      </c>
      <c r="E1440" s="86" t="s">
        <v>65</v>
      </c>
    </row>
    <row r="1441" spans="1:5" ht="14.25" customHeight="1" x14ac:dyDescent="0.3">
      <c r="A1441" s="79">
        <v>41994</v>
      </c>
      <c r="B1441" s="80">
        <v>2011.6750117916599</v>
      </c>
      <c r="C1441" s="92">
        <v>93.757499999999993</v>
      </c>
      <c r="D1441" s="81">
        <v>12</v>
      </c>
      <c r="E1441" s="82" t="s">
        <v>65</v>
      </c>
    </row>
    <row r="1442" spans="1:5" ht="14.25" customHeight="1" x14ac:dyDescent="0.3">
      <c r="A1442" s="83">
        <v>41994.5</v>
      </c>
      <c r="B1442" s="84">
        <v>2307.4126483291602</v>
      </c>
      <c r="C1442" s="93">
        <v>95.6458333333333</v>
      </c>
      <c r="D1442" s="85">
        <v>12</v>
      </c>
      <c r="E1442" s="86" t="s">
        <v>65</v>
      </c>
    </row>
    <row r="1443" spans="1:5" ht="14.25" customHeight="1" x14ac:dyDescent="0.3">
      <c r="A1443" s="79">
        <v>41995</v>
      </c>
      <c r="B1443" s="80">
        <v>1953.2140380416599</v>
      </c>
      <c r="C1443" s="92">
        <v>92.878333333333302</v>
      </c>
      <c r="D1443" s="81">
        <v>12</v>
      </c>
      <c r="E1443" s="82" t="s">
        <v>65</v>
      </c>
    </row>
    <row r="1444" spans="1:5" ht="14.25" customHeight="1" x14ac:dyDescent="0.3">
      <c r="A1444" s="83">
        <v>41995.5</v>
      </c>
      <c r="B1444" s="84">
        <v>2361.0739734083299</v>
      </c>
      <c r="C1444" s="93">
        <v>92.855833333333294</v>
      </c>
      <c r="D1444" s="85">
        <v>12</v>
      </c>
      <c r="E1444" s="86" t="s">
        <v>65</v>
      </c>
    </row>
    <row r="1445" spans="1:5" ht="14.25" customHeight="1" x14ac:dyDescent="0.3">
      <c r="A1445" s="79">
        <v>41996</v>
      </c>
      <c r="B1445" s="80">
        <v>2209.59354426666</v>
      </c>
      <c r="C1445" s="92">
        <v>93.114999999999995</v>
      </c>
      <c r="D1445" s="81">
        <v>12</v>
      </c>
      <c r="E1445" s="82" t="s">
        <v>65</v>
      </c>
    </row>
    <row r="1446" spans="1:5" ht="14.25" customHeight="1" x14ac:dyDescent="0.3">
      <c r="A1446" s="83">
        <v>41996.5</v>
      </c>
      <c r="B1446" s="84">
        <v>2695.2328788791601</v>
      </c>
      <c r="C1446" s="93">
        <v>92.212499999999906</v>
      </c>
      <c r="D1446" s="85">
        <v>12</v>
      </c>
      <c r="E1446" s="86" t="s">
        <v>65</v>
      </c>
    </row>
    <row r="1447" spans="1:5" ht="14.25" customHeight="1" x14ac:dyDescent="0.3">
      <c r="A1447" s="79">
        <v>41997</v>
      </c>
      <c r="B1447" s="80">
        <v>2273.2429503499998</v>
      </c>
      <c r="C1447" s="92">
        <v>93.219166666666595</v>
      </c>
      <c r="D1447" s="81">
        <v>12</v>
      </c>
      <c r="E1447" s="82" t="s">
        <v>65</v>
      </c>
    </row>
    <row r="1448" spans="1:5" ht="14.25" customHeight="1" x14ac:dyDescent="0.3">
      <c r="A1448" s="83">
        <v>41997.5</v>
      </c>
      <c r="B1448" s="84">
        <v>2567.2627502791602</v>
      </c>
      <c r="C1448" s="93">
        <v>93.787499999999895</v>
      </c>
      <c r="D1448" s="85">
        <v>12</v>
      </c>
      <c r="E1448" s="86" t="s">
        <v>65</v>
      </c>
    </row>
    <row r="1449" spans="1:5" ht="14.25" customHeight="1" x14ac:dyDescent="0.3">
      <c r="A1449" s="79">
        <v>41998</v>
      </c>
      <c r="B1449" s="80">
        <v>2067.9224790958301</v>
      </c>
      <c r="C1449" s="92">
        <v>94.329999999999899</v>
      </c>
      <c r="D1449" s="81">
        <v>12</v>
      </c>
      <c r="E1449" s="82" t="s">
        <v>65</v>
      </c>
    </row>
    <row r="1450" spans="1:5" ht="14.25" customHeight="1" x14ac:dyDescent="0.3">
      <c r="A1450" s="83">
        <v>41998.5</v>
      </c>
      <c r="B1450" s="84">
        <v>2223.43608991666</v>
      </c>
      <c r="C1450" s="93">
        <v>95.224166666666605</v>
      </c>
      <c r="D1450" s="85">
        <v>12</v>
      </c>
      <c r="E1450" s="86" t="s">
        <v>65</v>
      </c>
    </row>
    <row r="1451" spans="1:5" ht="14.25" customHeight="1" x14ac:dyDescent="0.3">
      <c r="A1451" s="79">
        <v>41999</v>
      </c>
      <c r="B1451" s="80">
        <v>1903.0920479833301</v>
      </c>
      <c r="C1451" s="92">
        <v>92.940833333333302</v>
      </c>
      <c r="D1451" s="81">
        <v>12</v>
      </c>
      <c r="E1451" s="82" t="s">
        <v>65</v>
      </c>
    </row>
    <row r="1452" spans="1:5" ht="14.25" customHeight="1" x14ac:dyDescent="0.3">
      <c r="A1452" s="83">
        <v>41999.5</v>
      </c>
      <c r="B1452" s="84">
        <v>2306.4151266624899</v>
      </c>
      <c r="C1452" s="93">
        <v>90.131666666666604</v>
      </c>
      <c r="D1452" s="85">
        <v>12</v>
      </c>
      <c r="E1452" s="86" t="s">
        <v>65</v>
      </c>
    </row>
    <row r="1453" spans="1:5" ht="14.25" customHeight="1" x14ac:dyDescent="0.3">
      <c r="A1453" s="79">
        <v>42000</v>
      </c>
      <c r="B1453" s="80">
        <v>2159.7068845916601</v>
      </c>
      <c r="C1453" s="92">
        <v>90.2141666666666</v>
      </c>
      <c r="D1453" s="81">
        <v>12</v>
      </c>
      <c r="E1453" s="82" t="s">
        <v>65</v>
      </c>
    </row>
    <row r="1454" spans="1:5" ht="14.25" customHeight="1" x14ac:dyDescent="0.3">
      <c r="A1454" s="83">
        <v>42000.5</v>
      </c>
      <c r="B1454" s="84">
        <v>2454.2576683458301</v>
      </c>
      <c r="C1454" s="93">
        <v>91.858333333333306</v>
      </c>
      <c r="D1454" s="85">
        <v>12</v>
      </c>
      <c r="E1454" s="86" t="s">
        <v>65</v>
      </c>
    </row>
    <row r="1455" spans="1:5" ht="14.25" customHeight="1" x14ac:dyDescent="0.3">
      <c r="A1455" s="79">
        <v>42001</v>
      </c>
      <c r="B1455" s="80">
        <v>2020.5694791727201</v>
      </c>
      <c r="C1455" s="92">
        <v>96.48</v>
      </c>
      <c r="D1455" s="81">
        <v>12</v>
      </c>
      <c r="E1455" s="82" t="s">
        <v>65</v>
      </c>
    </row>
    <row r="1456" spans="1:5" ht="14.25" customHeight="1" x14ac:dyDescent="0.3">
      <c r="A1456" s="83">
        <v>42001.5</v>
      </c>
      <c r="B1456" s="84">
        <v>2363.03645631666</v>
      </c>
      <c r="C1456" s="93">
        <v>96.315833333333302</v>
      </c>
      <c r="D1456" s="85">
        <v>12</v>
      </c>
      <c r="E1456" s="86" t="s">
        <v>65</v>
      </c>
    </row>
    <row r="1457" spans="1:5" ht="14.25" customHeight="1" x14ac:dyDescent="0.3">
      <c r="A1457" s="79">
        <v>42002</v>
      </c>
      <c r="B1457" s="80">
        <v>1970.46141897499</v>
      </c>
      <c r="C1457" s="92">
        <v>95.259166666666601</v>
      </c>
      <c r="D1457" s="81">
        <v>12</v>
      </c>
      <c r="E1457" s="82" t="s">
        <v>65</v>
      </c>
    </row>
    <row r="1458" spans="1:5" ht="14.25" customHeight="1" x14ac:dyDescent="0.3">
      <c r="A1458" s="83">
        <v>42002.5</v>
      </c>
      <c r="B1458" s="84">
        <v>2549.5566624166599</v>
      </c>
      <c r="C1458" s="93">
        <v>95.25</v>
      </c>
      <c r="D1458" s="85">
        <v>12</v>
      </c>
      <c r="E1458" s="86" t="s">
        <v>65</v>
      </c>
    </row>
    <row r="1459" spans="1:5" ht="14.25" customHeight="1" x14ac:dyDescent="0.3">
      <c r="A1459" s="79">
        <v>42003</v>
      </c>
      <c r="B1459" s="80">
        <v>2301.8357706833299</v>
      </c>
      <c r="C1459" s="92">
        <v>94.122500000000002</v>
      </c>
      <c r="D1459" s="81">
        <v>12</v>
      </c>
      <c r="E1459" s="82" t="s">
        <v>65</v>
      </c>
    </row>
    <row r="1460" spans="1:5" ht="14.25" customHeight="1" x14ac:dyDescent="0.3">
      <c r="A1460" s="83">
        <v>42003.5</v>
      </c>
      <c r="B1460" s="84">
        <v>2660.8662708624902</v>
      </c>
      <c r="C1460" s="93">
        <v>92.79</v>
      </c>
      <c r="D1460" s="85">
        <v>12</v>
      </c>
      <c r="E1460" s="86" t="s">
        <v>65</v>
      </c>
    </row>
    <row r="1461" spans="1:5" ht="14.25" customHeight="1" x14ac:dyDescent="0.3">
      <c r="A1461" s="79">
        <v>42004</v>
      </c>
      <c r="B1461" s="80">
        <v>2197.6303354583301</v>
      </c>
      <c r="C1461" s="92">
        <v>90.688333333333304</v>
      </c>
      <c r="D1461" s="81">
        <v>12</v>
      </c>
      <c r="E1461" s="82" t="s">
        <v>65</v>
      </c>
    </row>
    <row r="1462" spans="1:5" ht="14.25" customHeight="1" x14ac:dyDescent="0.3">
      <c r="A1462" s="87">
        <v>42004.5</v>
      </c>
      <c r="B1462" s="88">
        <v>2379.96887625416</v>
      </c>
      <c r="C1462" s="94">
        <v>96.152500000000003</v>
      </c>
      <c r="D1462" s="89">
        <v>12</v>
      </c>
      <c r="E1462" s="90" t="s">
        <v>65</v>
      </c>
    </row>
  </sheetData>
  <pageMargins left="0.7" right="0.7" top="0.75" bottom="0.75" header="0" footer="0"/>
  <pageSetup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FD345-A741-439A-8FC6-DC85DC8587A6}">
  <dimension ref="A1:AB1462"/>
  <sheetViews>
    <sheetView topLeftCell="P14" workbookViewId="0">
      <selection activeCell="AB14" sqref="AB14"/>
    </sheetView>
  </sheetViews>
  <sheetFormatPr defaultRowHeight="14.4" x14ac:dyDescent="0.3"/>
  <cols>
    <col min="17" max="17" width="31.88671875" customWidth="1"/>
    <col min="18" max="18" width="26.109375" style="95" customWidth="1"/>
    <col min="27" max="27" width="15.5546875" customWidth="1"/>
    <col min="28" max="28" width="16.6640625" customWidth="1"/>
  </cols>
  <sheetData>
    <row r="1" spans="1:28" x14ac:dyDescent="0.3">
      <c r="A1" s="88">
        <v>2814.7105606124901</v>
      </c>
      <c r="B1" s="94">
        <v>108.18749999999901</v>
      </c>
      <c r="C1" s="89"/>
      <c r="D1" s="90"/>
      <c r="Q1" s="75" t="s">
        <v>72</v>
      </c>
      <c r="R1" s="91" t="s">
        <v>69</v>
      </c>
      <c r="U1" s="75" t="s">
        <v>24</v>
      </c>
      <c r="V1" s="91" t="s">
        <v>26</v>
      </c>
      <c r="AA1" s="102" t="s">
        <v>73</v>
      </c>
      <c r="AB1" s="102" t="s">
        <v>74</v>
      </c>
    </row>
    <row r="2" spans="1:28" x14ac:dyDescent="0.3">
      <c r="A2" s="88">
        <v>2820.15931286666</v>
      </c>
      <c r="B2" s="94">
        <v>111.245</v>
      </c>
      <c r="C2" s="89"/>
      <c r="D2" s="90"/>
      <c r="Q2" s="75" t="s">
        <v>24</v>
      </c>
      <c r="R2" s="91" t="s">
        <v>26</v>
      </c>
      <c r="U2" s="80">
        <v>2674.4304999999999</v>
      </c>
      <c r="V2" s="92">
        <v>89.334249999999997</v>
      </c>
      <c r="AA2">
        <v>1</v>
      </c>
      <c r="AB2">
        <f>284975.579711709*1000</f>
        <v>284975579.71170902</v>
      </c>
    </row>
    <row r="3" spans="1:28" x14ac:dyDescent="0.3">
      <c r="A3" s="88">
        <v>2147.3532233291598</v>
      </c>
      <c r="B3" s="94">
        <v>110.51333333333299</v>
      </c>
      <c r="C3" s="89"/>
      <c r="D3" s="90"/>
      <c r="Q3" s="80">
        <v>2674.4304999999999</v>
      </c>
      <c r="R3" s="92">
        <v>89.334249999999997</v>
      </c>
      <c r="U3" s="84">
        <v>2576.1278333333298</v>
      </c>
      <c r="V3" s="93">
        <v>61.945999999999998</v>
      </c>
      <c r="AA3" t="s">
        <v>65</v>
      </c>
      <c r="AB3">
        <v>148265.304713928</v>
      </c>
    </row>
    <row r="4" spans="1:28" x14ac:dyDescent="0.3">
      <c r="A4" s="88">
        <v>2545.3108069374898</v>
      </c>
      <c r="B4" s="94">
        <v>109.41500000000001</v>
      </c>
      <c r="C4" s="89"/>
      <c r="D4" s="90"/>
      <c r="Q4" s="84">
        <v>2576.1278333333298</v>
      </c>
      <c r="R4" s="93">
        <v>61.945999999999998</v>
      </c>
      <c r="U4" s="80">
        <v>2131.9819583333301</v>
      </c>
      <c r="V4" s="92">
        <v>45.9017499999999</v>
      </c>
      <c r="AA4" t="s">
        <v>66</v>
      </c>
      <c r="AB4">
        <v>136710.27499778112</v>
      </c>
    </row>
    <row r="5" spans="1:28" x14ac:dyDescent="0.3">
      <c r="A5" s="88">
        <v>2222.4136193208301</v>
      </c>
      <c r="B5" s="94">
        <v>109.898333333333</v>
      </c>
      <c r="C5" s="89"/>
      <c r="D5" s="90"/>
      <c r="Q5" s="80">
        <v>2131.9819583333301</v>
      </c>
      <c r="R5" s="92">
        <v>45.9017499999999</v>
      </c>
      <c r="U5" s="84">
        <v>2772.0559583333302</v>
      </c>
      <c r="V5" s="93">
        <v>80.858249999999998</v>
      </c>
      <c r="AA5">
        <v>2</v>
      </c>
      <c r="AB5">
        <f>269482.292375644*1000</f>
        <v>269482292.37564403</v>
      </c>
    </row>
    <row r="6" spans="1:28" x14ac:dyDescent="0.3">
      <c r="A6" s="88">
        <v>2257.3158007708298</v>
      </c>
      <c r="B6" s="94">
        <v>111.870833333333</v>
      </c>
      <c r="C6" s="89"/>
      <c r="D6" s="90"/>
      <c r="Q6" s="84">
        <v>2772.0559583333302</v>
      </c>
      <c r="R6" s="93">
        <v>80.858249999999998</v>
      </c>
      <c r="U6" s="80">
        <v>2143.486625</v>
      </c>
      <c r="V6" s="92">
        <v>55.961833333333303</v>
      </c>
      <c r="AA6" t="s">
        <v>65</v>
      </c>
      <c r="AB6">
        <v>141863.05841850099</v>
      </c>
    </row>
    <row r="7" spans="1:28" x14ac:dyDescent="0.3">
      <c r="A7" s="88">
        <v>2032.198344465</v>
      </c>
      <c r="B7" s="94">
        <v>108.64100000000001</v>
      </c>
      <c r="C7" s="89"/>
      <c r="D7" s="90"/>
      <c r="Q7" s="80">
        <v>2143.486625</v>
      </c>
      <c r="R7" s="92">
        <v>55.961833333333303</v>
      </c>
      <c r="U7" s="84">
        <v>2682.031125</v>
      </c>
      <c r="V7" s="93">
        <v>101.094833333333</v>
      </c>
      <c r="AA7" t="s">
        <v>66</v>
      </c>
      <c r="AB7">
        <v>127619.23395714263</v>
      </c>
    </row>
    <row r="8" spans="1:28" x14ac:dyDescent="0.3">
      <c r="A8" s="88">
        <v>2117.8163037374902</v>
      </c>
      <c r="B8" s="94">
        <v>112.47499999999999</v>
      </c>
      <c r="C8" s="89"/>
      <c r="D8" s="90"/>
      <c r="Q8" s="84">
        <v>2682.031125</v>
      </c>
      <c r="R8" s="93">
        <v>101.094833333333</v>
      </c>
      <c r="U8" s="80">
        <v>1788.07475</v>
      </c>
      <c r="V8" s="92">
        <v>26.664999999999999</v>
      </c>
      <c r="AA8">
        <v>3</v>
      </c>
      <c r="AB8">
        <f>263849.003365601*1000</f>
        <v>263849003.365601</v>
      </c>
    </row>
    <row r="9" spans="1:28" x14ac:dyDescent="0.3">
      <c r="A9" s="88">
        <v>1881.9500175666601</v>
      </c>
      <c r="B9" s="94">
        <v>111.09333333333301</v>
      </c>
      <c r="C9" s="89"/>
      <c r="D9" s="90"/>
      <c r="Q9" s="80">
        <v>1788.07475</v>
      </c>
      <c r="R9" s="92">
        <v>26.664999999999999</v>
      </c>
      <c r="U9" s="84">
        <v>2082.8450909090898</v>
      </c>
      <c r="V9" s="93">
        <v>38.894545454545401</v>
      </c>
      <c r="AA9" t="s">
        <v>65</v>
      </c>
      <c r="AB9">
        <v>136632.14423638047</v>
      </c>
    </row>
    <row r="10" spans="1:28" x14ac:dyDescent="0.3">
      <c r="A10" s="88">
        <v>2576.3438875909001</v>
      </c>
      <c r="B10" s="94">
        <v>111.433636363636</v>
      </c>
      <c r="C10" s="89"/>
      <c r="D10" s="90"/>
      <c r="Q10" s="84">
        <v>2082.8450909090898</v>
      </c>
      <c r="R10" s="93">
        <v>38.894545454545401</v>
      </c>
      <c r="U10" s="80">
        <v>1815.8505</v>
      </c>
      <c r="V10" s="92">
        <v>46.715000000000003</v>
      </c>
      <c r="AA10" t="s">
        <v>66</v>
      </c>
      <c r="AB10">
        <v>127216.85912922057</v>
      </c>
    </row>
    <row r="11" spans="1:28" x14ac:dyDescent="0.3">
      <c r="A11" s="88">
        <v>2044.66478628499</v>
      </c>
      <c r="B11" s="94">
        <v>110.70699999999999</v>
      </c>
      <c r="C11" s="89"/>
      <c r="D11" s="90"/>
      <c r="Q11" s="80">
        <v>1815.8505</v>
      </c>
      <c r="R11" s="92">
        <v>46.715000000000003</v>
      </c>
      <c r="U11" s="84">
        <v>2219.27536363636</v>
      </c>
      <c r="V11" s="93">
        <v>46.208636363636302</v>
      </c>
      <c r="AA11">
        <v>4</v>
      </c>
      <c r="AB11">
        <f>262295.970507164*1000</f>
        <v>262295970.50716403</v>
      </c>
    </row>
    <row r="12" spans="1:28" x14ac:dyDescent="0.3">
      <c r="A12" s="88">
        <v>2868.9563182708298</v>
      </c>
      <c r="B12" s="94">
        <v>108.410833333333</v>
      </c>
      <c r="C12" s="89"/>
      <c r="D12" s="90"/>
      <c r="Q12" s="84">
        <v>2219.27536363636</v>
      </c>
      <c r="R12" s="93">
        <v>46.208636363636302</v>
      </c>
      <c r="U12" s="80">
        <v>2142.3453</v>
      </c>
      <c r="V12" s="92">
        <v>41.856000000000002</v>
      </c>
      <c r="AA12" t="s">
        <v>65</v>
      </c>
      <c r="AB12">
        <v>140970.84711409119</v>
      </c>
    </row>
    <row r="13" spans="1:28" x14ac:dyDescent="0.3">
      <c r="A13" s="88">
        <v>2472.6334011958302</v>
      </c>
      <c r="B13" s="94">
        <v>110.37583333333301</v>
      </c>
      <c r="C13" s="89"/>
      <c r="D13" s="90"/>
      <c r="Q13" s="80">
        <v>2142.3453</v>
      </c>
      <c r="R13" s="92">
        <v>41.856000000000002</v>
      </c>
      <c r="U13" s="84">
        <v>2169.7437083333298</v>
      </c>
      <c r="V13" s="93">
        <v>46.013749999999902</v>
      </c>
      <c r="AA13" t="s">
        <v>66</v>
      </c>
      <c r="AB13">
        <v>121325.12339307333</v>
      </c>
    </row>
    <row r="14" spans="1:28" x14ac:dyDescent="0.3">
      <c r="A14" s="88">
        <v>3299.9393580708202</v>
      </c>
      <c r="B14" s="94">
        <v>110.207499999999</v>
      </c>
      <c r="C14" s="89"/>
      <c r="D14" s="90"/>
      <c r="Q14" s="84">
        <v>2169.7437083333298</v>
      </c>
      <c r="R14" s="93">
        <v>46.013749999999902</v>
      </c>
      <c r="U14" s="80">
        <v>2228.9214999999999</v>
      </c>
      <c r="V14" s="92">
        <v>34.894374999999997</v>
      </c>
      <c r="AA14">
        <v>5</v>
      </c>
      <c r="AB14">
        <v>266077.1811393972</v>
      </c>
    </row>
    <row r="15" spans="1:28" x14ac:dyDescent="0.3">
      <c r="A15" s="88">
        <v>2786.5475998083298</v>
      </c>
      <c r="B15" s="94">
        <v>111.74</v>
      </c>
      <c r="C15" s="89"/>
      <c r="D15" s="90"/>
      <c r="Q15" s="80">
        <v>2228.9214999999999</v>
      </c>
      <c r="R15" s="92">
        <v>34.894374999999997</v>
      </c>
      <c r="U15" s="84">
        <v>2289.4490000000001</v>
      </c>
      <c r="V15" s="93">
        <v>53.312916666666602</v>
      </c>
      <c r="AA15" t="s">
        <v>65</v>
      </c>
      <c r="AB15">
        <v>139102.23975141044</v>
      </c>
    </row>
    <row r="16" spans="1:28" x14ac:dyDescent="0.3">
      <c r="A16" s="88">
        <v>3225.7517746541598</v>
      </c>
      <c r="B16" s="94">
        <v>111.213333333333</v>
      </c>
      <c r="C16" s="89"/>
      <c r="D16" s="90"/>
      <c r="Q16" s="84">
        <v>2289.4490000000001</v>
      </c>
      <c r="R16" s="93">
        <v>53.312916666666602</v>
      </c>
      <c r="U16" s="80">
        <v>1966.19391666666</v>
      </c>
      <c r="V16" s="92">
        <v>70.307083333333296</v>
      </c>
      <c r="AA16" t="s">
        <v>66</v>
      </c>
      <c r="AB16">
        <v>126974.94138798675</v>
      </c>
    </row>
    <row r="17" spans="1:28" x14ac:dyDescent="0.3">
      <c r="A17" s="88">
        <v>2425.1360756541599</v>
      </c>
      <c r="B17" s="94">
        <v>108.96833333333301</v>
      </c>
      <c r="C17" s="89"/>
      <c r="D17" s="90"/>
      <c r="Q17" s="80">
        <v>1966.19391666666</v>
      </c>
      <c r="R17" s="92">
        <v>70.307083333333296</v>
      </c>
      <c r="U17" s="84">
        <v>2222.9840416666598</v>
      </c>
      <c r="V17" s="93">
        <v>64.552916666666604</v>
      </c>
      <c r="AA17">
        <v>6</v>
      </c>
      <c r="AB17">
        <v>267569.95933731133</v>
      </c>
    </row>
    <row r="18" spans="1:28" x14ac:dyDescent="0.3">
      <c r="A18" s="88">
        <v>2401.8058121333302</v>
      </c>
      <c r="B18" s="94">
        <v>109.2625</v>
      </c>
      <c r="C18" s="89"/>
      <c r="D18" s="90"/>
      <c r="Q18" s="84">
        <v>2222.9840416666598</v>
      </c>
      <c r="R18" s="93">
        <v>64.552916666666604</v>
      </c>
      <c r="U18" s="80">
        <v>1651.58858333333</v>
      </c>
      <c r="V18" s="92">
        <v>49.776249999999997</v>
      </c>
      <c r="AA18" t="s">
        <v>65</v>
      </c>
      <c r="AB18">
        <v>141558.89746555834</v>
      </c>
    </row>
    <row r="19" spans="1:28" x14ac:dyDescent="0.3">
      <c r="A19" s="88">
        <v>2113.5125400799898</v>
      </c>
      <c r="B19" s="94">
        <v>110.199</v>
      </c>
      <c r="C19" s="89"/>
      <c r="D19" s="90"/>
      <c r="Q19" s="80">
        <v>1651.58858333333</v>
      </c>
      <c r="R19" s="92">
        <v>49.776249999999997</v>
      </c>
      <c r="U19" s="84">
        <v>1957.57495833333</v>
      </c>
      <c r="V19" s="93">
        <v>61.483333333333299</v>
      </c>
      <c r="AA19" t="s">
        <v>66</v>
      </c>
      <c r="AB19">
        <v>126011.06187175297</v>
      </c>
    </row>
    <row r="20" spans="1:28" x14ac:dyDescent="0.3">
      <c r="A20" s="88">
        <v>2433.3480168166602</v>
      </c>
      <c r="B20" s="94">
        <v>111.273333333333</v>
      </c>
      <c r="C20" s="89"/>
      <c r="D20" s="90"/>
      <c r="Q20" s="84">
        <v>1957.57495833333</v>
      </c>
      <c r="R20" s="93">
        <v>61.483333333333299</v>
      </c>
      <c r="U20" s="80">
        <v>1865.0249999999901</v>
      </c>
      <c r="V20" s="92">
        <v>56.407083333333297</v>
      </c>
      <c r="AA20">
        <v>7</v>
      </c>
      <c r="AB20">
        <v>283098.23065934319</v>
      </c>
    </row>
    <row r="21" spans="1:28" x14ac:dyDescent="0.3">
      <c r="A21" s="88">
        <v>2189.0438997312399</v>
      </c>
      <c r="B21" s="94">
        <v>109.4875</v>
      </c>
      <c r="C21" s="89"/>
      <c r="D21" s="90"/>
      <c r="Q21" s="80">
        <v>1865.0249999999901</v>
      </c>
      <c r="R21" s="92">
        <v>56.407083333333297</v>
      </c>
      <c r="U21" s="84">
        <v>2157.2933333333299</v>
      </c>
      <c r="V21" s="93">
        <v>69.813749999999999</v>
      </c>
      <c r="AA21" t="s">
        <v>65</v>
      </c>
      <c r="AB21">
        <v>151482.44245101005</v>
      </c>
    </row>
    <row r="22" spans="1:28" x14ac:dyDescent="0.3">
      <c r="A22" s="88">
        <v>2483.5657340083299</v>
      </c>
      <c r="B22" s="94">
        <v>110.505</v>
      </c>
      <c r="C22" s="89"/>
      <c r="D22" s="90"/>
      <c r="Q22" s="84">
        <v>2157.2933333333299</v>
      </c>
      <c r="R22" s="93">
        <v>69.813749999999999</v>
      </c>
      <c r="U22" s="80">
        <v>1933.9007916666601</v>
      </c>
      <c r="V22" s="92">
        <v>53.609583333333298</v>
      </c>
      <c r="AA22" t="s">
        <v>66</v>
      </c>
      <c r="AB22">
        <v>131615.78820833314</v>
      </c>
    </row>
    <row r="23" spans="1:28" x14ac:dyDescent="0.3">
      <c r="A23" s="88">
        <v>1896.0243473666601</v>
      </c>
      <c r="B23" s="94">
        <v>109.098333333333</v>
      </c>
      <c r="C23" s="89"/>
      <c r="D23" s="90"/>
      <c r="Q23" s="80">
        <v>1933.9007916666601</v>
      </c>
      <c r="R23" s="92">
        <v>53.609583333333298</v>
      </c>
      <c r="U23" s="84">
        <v>2161.194375</v>
      </c>
      <c r="V23" s="93">
        <v>53.2916666666666</v>
      </c>
      <c r="AA23">
        <v>8</v>
      </c>
      <c r="AB23">
        <v>272931.34648930671</v>
      </c>
    </row>
    <row r="24" spans="1:28" x14ac:dyDescent="0.3">
      <c r="A24" s="88">
        <v>2615.8735382874902</v>
      </c>
      <c r="B24" s="94">
        <v>110.826666666666</v>
      </c>
      <c r="C24" s="89"/>
      <c r="D24" s="90"/>
      <c r="Q24" s="84">
        <v>2161.194375</v>
      </c>
      <c r="R24" s="93">
        <v>53.2916666666666</v>
      </c>
      <c r="U24" s="80">
        <v>1672.51316666666</v>
      </c>
      <c r="V24" s="92">
        <v>53.844583333333297</v>
      </c>
      <c r="AA24" t="s">
        <v>65</v>
      </c>
      <c r="AB24">
        <v>142652.61274724349</v>
      </c>
    </row>
    <row r="25" spans="1:28" x14ac:dyDescent="0.3">
      <c r="A25" s="88">
        <v>1992.70477325416</v>
      </c>
      <c r="B25" s="94">
        <v>111.049166666666</v>
      </c>
      <c r="C25" s="89"/>
      <c r="D25" s="90"/>
      <c r="Q25" s="80">
        <v>1672.51316666666</v>
      </c>
      <c r="R25" s="92">
        <v>53.844583333333297</v>
      </c>
      <c r="U25" s="84">
        <v>1928.0590416666601</v>
      </c>
      <c r="V25" s="93">
        <v>53.347916666666599</v>
      </c>
      <c r="AA25" t="s">
        <v>66</v>
      </c>
      <c r="AB25">
        <v>130278.73374206324</v>
      </c>
    </row>
    <row r="26" spans="1:28" x14ac:dyDescent="0.3">
      <c r="A26" s="88">
        <v>2387.7880464916602</v>
      </c>
      <c r="B26" s="94">
        <v>109.829166666666</v>
      </c>
      <c r="C26" s="89"/>
      <c r="D26" s="90"/>
      <c r="Q26" s="84">
        <v>1928.0590416666601</v>
      </c>
      <c r="R26" s="93">
        <v>53.347916666666599</v>
      </c>
      <c r="U26" s="80">
        <v>1863.6369999999899</v>
      </c>
      <c r="V26" s="92">
        <v>55.712166666666597</v>
      </c>
      <c r="AA26">
        <v>9</v>
      </c>
      <c r="AB26">
        <v>258401.18221079448</v>
      </c>
    </row>
    <row r="27" spans="1:28" x14ac:dyDescent="0.3">
      <c r="A27" s="88">
        <v>2358.34048073333</v>
      </c>
      <c r="B27" s="94">
        <v>110.7</v>
      </c>
      <c r="C27" s="89"/>
      <c r="D27" s="90"/>
      <c r="Q27" s="80">
        <v>1863.6369999999899</v>
      </c>
      <c r="R27" s="92">
        <v>55.712166666666597</v>
      </c>
      <c r="U27" s="84">
        <v>2185.68658333333</v>
      </c>
      <c r="V27" s="93">
        <v>66.450833333333307</v>
      </c>
      <c r="AA27" t="s">
        <v>65</v>
      </c>
      <c r="AB27">
        <v>135680.54624753716</v>
      </c>
    </row>
    <row r="28" spans="1:28" x14ac:dyDescent="0.3">
      <c r="A28" s="88">
        <v>3340.70503213333</v>
      </c>
      <c r="B28" s="94">
        <v>109.087499999999</v>
      </c>
      <c r="C28" s="89"/>
      <c r="D28" s="90"/>
      <c r="Q28" s="84">
        <v>2185.68658333333</v>
      </c>
      <c r="R28" s="93">
        <v>66.450833333333307</v>
      </c>
      <c r="U28" s="80">
        <v>2185.5760416666599</v>
      </c>
      <c r="V28" s="92">
        <v>78.998583333333301</v>
      </c>
      <c r="AA28" t="s">
        <v>66</v>
      </c>
      <c r="AB28">
        <v>122720.63596325731</v>
      </c>
    </row>
    <row r="29" spans="1:28" x14ac:dyDescent="0.3">
      <c r="A29" s="88">
        <v>2842.3093060374899</v>
      </c>
      <c r="B29" s="94">
        <v>109.721666666666</v>
      </c>
      <c r="C29" s="89"/>
      <c r="D29" s="90"/>
      <c r="Q29" s="80">
        <v>2185.5760416666599</v>
      </c>
      <c r="R29" s="92">
        <v>78.998583333333301</v>
      </c>
      <c r="U29" s="84">
        <v>3175.2769166666599</v>
      </c>
      <c r="V29" s="93">
        <v>159.797333333333</v>
      </c>
      <c r="AA29">
        <v>10</v>
      </c>
      <c r="AB29">
        <v>260274.93127646067</v>
      </c>
    </row>
    <row r="30" spans="1:28" x14ac:dyDescent="0.3">
      <c r="A30" s="88">
        <v>3250.4874035166599</v>
      </c>
      <c r="B30" s="94">
        <v>111.22666666666601</v>
      </c>
      <c r="C30" s="89"/>
      <c r="D30" s="90"/>
      <c r="Q30" s="84">
        <v>3175.2769166666599</v>
      </c>
      <c r="R30" s="93">
        <v>159.797333333333</v>
      </c>
      <c r="U30" s="80">
        <v>2648.79408333333</v>
      </c>
      <c r="V30" s="92">
        <v>108.42100000000001</v>
      </c>
      <c r="AA30" t="s">
        <v>65</v>
      </c>
      <c r="AB30">
        <v>135705.32781812758</v>
      </c>
    </row>
    <row r="31" spans="1:28" x14ac:dyDescent="0.3">
      <c r="A31" s="88">
        <v>2453.1961141708298</v>
      </c>
      <c r="B31" s="94">
        <v>112.73</v>
      </c>
      <c r="C31" s="89"/>
      <c r="D31" s="90"/>
      <c r="Q31" s="80">
        <v>2648.79408333333</v>
      </c>
      <c r="R31" s="92">
        <v>108.42100000000001</v>
      </c>
      <c r="U31" s="84">
        <v>3164.5167499999998</v>
      </c>
      <c r="V31" s="93">
        <v>132.91399999999999</v>
      </c>
      <c r="AA31" t="s">
        <v>66</v>
      </c>
      <c r="AB31">
        <v>124569.60345833309</v>
      </c>
    </row>
    <row r="32" spans="1:28" x14ac:dyDescent="0.3">
      <c r="A32" s="88">
        <v>2536.4750736916599</v>
      </c>
      <c r="B32" s="94">
        <v>111.52500000000001</v>
      </c>
      <c r="C32" s="89"/>
      <c r="D32" s="90"/>
      <c r="Q32" s="84">
        <v>3164.5167499999998</v>
      </c>
      <c r="R32" s="93">
        <v>132.91399999999999</v>
      </c>
      <c r="U32" s="80">
        <v>2308.0395416666602</v>
      </c>
      <c r="V32" s="92">
        <v>68.866583333333296</v>
      </c>
      <c r="AA32">
        <v>11</v>
      </c>
      <c r="AB32">
        <v>264111.51947911998</v>
      </c>
    </row>
    <row r="33" spans="1:28" x14ac:dyDescent="0.3">
      <c r="A33" s="88">
        <v>1958.7403593583299</v>
      </c>
      <c r="B33" s="94">
        <v>110.448333333333</v>
      </c>
      <c r="C33" s="89"/>
      <c r="D33" s="90"/>
      <c r="Q33" s="80">
        <v>2308.0395416666602</v>
      </c>
      <c r="R33" s="92">
        <v>68.866583333333296</v>
      </c>
      <c r="U33" s="84">
        <v>2417.7790416666599</v>
      </c>
      <c r="V33" s="93">
        <v>50.487499999999997</v>
      </c>
      <c r="AA33" t="s">
        <v>65</v>
      </c>
      <c r="AB33">
        <v>138206.24830893628</v>
      </c>
    </row>
    <row r="34" spans="1:28" x14ac:dyDescent="0.3">
      <c r="A34" s="88">
        <v>2217.7377323208302</v>
      </c>
      <c r="B34" s="94">
        <v>109.19416666666601</v>
      </c>
      <c r="C34" s="89"/>
      <c r="D34" s="90"/>
      <c r="Q34" s="84">
        <v>2417.7790416666599</v>
      </c>
      <c r="R34" s="93">
        <v>50.487499999999997</v>
      </c>
      <c r="U34" s="80">
        <v>1961.419625</v>
      </c>
      <c r="V34" s="92">
        <v>47.181833333333302</v>
      </c>
      <c r="AA34" t="s">
        <v>66</v>
      </c>
      <c r="AB34">
        <v>125905.27117018368</v>
      </c>
    </row>
    <row r="35" spans="1:28" x14ac:dyDescent="0.3">
      <c r="A35" s="88">
        <v>2035.5217133875001</v>
      </c>
      <c r="B35" s="94">
        <v>112.33750000000001</v>
      </c>
      <c r="C35" s="89"/>
      <c r="D35" s="90"/>
      <c r="Q35" s="80">
        <v>1961.419625</v>
      </c>
      <c r="R35" s="92">
        <v>47.181833333333302</v>
      </c>
      <c r="U35" s="84">
        <v>2127.0714583333302</v>
      </c>
      <c r="V35" s="93">
        <v>43.937833333333302</v>
      </c>
      <c r="AA35">
        <v>12</v>
      </c>
      <c r="AB35">
        <v>286712.74293038173</v>
      </c>
    </row>
    <row r="36" spans="1:28" x14ac:dyDescent="0.3">
      <c r="A36" s="88">
        <v>2450.3480851874901</v>
      </c>
      <c r="B36" s="94">
        <v>109.47499999999999</v>
      </c>
      <c r="C36" s="89"/>
      <c r="D36" s="90"/>
      <c r="Q36" s="84">
        <v>2127.0714583333302</v>
      </c>
      <c r="R36" s="93">
        <v>43.937833333333302</v>
      </c>
      <c r="U36" s="80">
        <v>2004.6923124999901</v>
      </c>
      <c r="V36" s="92">
        <v>50.634124999999997</v>
      </c>
      <c r="AA36" t="s">
        <v>65</v>
      </c>
      <c r="AB36">
        <v>151503.2313811396</v>
      </c>
    </row>
    <row r="37" spans="1:28" x14ac:dyDescent="0.3">
      <c r="A37" s="88">
        <v>1864.6022638714201</v>
      </c>
      <c r="B37" s="94">
        <v>109.98857142857101</v>
      </c>
      <c r="C37" s="89"/>
      <c r="D37" s="90"/>
      <c r="Q37" s="80">
        <v>2004.6923124999901</v>
      </c>
      <c r="R37" s="92">
        <v>50.634124999999997</v>
      </c>
      <c r="U37" s="84">
        <v>2200.4989999999998</v>
      </c>
      <c r="V37" s="93">
        <v>50.1071666666666</v>
      </c>
      <c r="AA37" t="s">
        <v>66</v>
      </c>
      <c r="AB37">
        <v>135209.51154924213</v>
      </c>
    </row>
    <row r="38" spans="1:28" x14ac:dyDescent="0.3">
      <c r="A38" s="88">
        <v>2278.1295495916602</v>
      </c>
      <c r="B38" s="94">
        <v>110.447499999999</v>
      </c>
      <c r="C38" s="89"/>
      <c r="D38" s="90"/>
      <c r="Q38" s="84">
        <v>2200.4989999999998</v>
      </c>
      <c r="R38" s="93">
        <v>50.1071666666666</v>
      </c>
      <c r="U38" s="80">
        <v>1839.5621428571401</v>
      </c>
      <c r="V38" s="92">
        <v>43.767999999999901</v>
      </c>
      <c r="AA38" t="s">
        <v>8</v>
      </c>
      <c r="AB38">
        <v>0</v>
      </c>
    </row>
    <row r="39" spans="1:28" x14ac:dyDescent="0.3">
      <c r="A39" s="88">
        <v>1924.9605551166601</v>
      </c>
      <c r="B39" s="94">
        <v>109.126666666666</v>
      </c>
      <c r="C39" s="89"/>
      <c r="D39" s="90"/>
      <c r="Q39" s="80">
        <v>1839.5621428571401</v>
      </c>
      <c r="R39" s="92">
        <v>43.767999999999901</v>
      </c>
      <c r="U39" s="84">
        <v>2184.156125</v>
      </c>
      <c r="V39" s="93">
        <v>72.031833333333296</v>
      </c>
      <c r="AA39" t="s">
        <v>29</v>
      </c>
      <c r="AB39">
        <v>0</v>
      </c>
    </row>
    <row r="40" spans="1:28" x14ac:dyDescent="0.3">
      <c r="A40" s="88">
        <v>2560.8750446249901</v>
      </c>
      <c r="B40" s="94">
        <v>111.745833333333</v>
      </c>
      <c r="C40" s="89"/>
      <c r="D40" s="90"/>
      <c r="Q40" s="84">
        <v>2184.156125</v>
      </c>
      <c r="R40" s="93">
        <v>72.031833333333296</v>
      </c>
      <c r="U40" s="80">
        <v>1748.4124999999999</v>
      </c>
      <c r="V40" s="92">
        <v>44.526333333333298</v>
      </c>
      <c r="AA40" t="s">
        <v>67</v>
      </c>
      <c r="AB40">
        <v>3239779.939482234</v>
      </c>
    </row>
    <row r="41" spans="1:28" x14ac:dyDescent="0.3">
      <c r="A41" s="88">
        <v>2127.80860193749</v>
      </c>
      <c r="B41" s="94">
        <v>110.930833333333</v>
      </c>
      <c r="C41" s="89"/>
      <c r="D41" s="90"/>
      <c r="Q41" s="80">
        <v>1748.4124999999999</v>
      </c>
      <c r="R41" s="92">
        <v>44.526333333333298</v>
      </c>
      <c r="U41" s="84">
        <v>2417.6507083333299</v>
      </c>
      <c r="V41" s="93">
        <v>65.881833333333304</v>
      </c>
    </row>
    <row r="42" spans="1:28" x14ac:dyDescent="0.3">
      <c r="A42" s="88">
        <v>2746.1296072416599</v>
      </c>
      <c r="B42" s="94">
        <v>110.345833333333</v>
      </c>
      <c r="C42" s="89"/>
      <c r="D42" s="90"/>
      <c r="Q42" s="84">
        <v>2417.6507083333299</v>
      </c>
      <c r="R42" s="93">
        <v>65.881833333333304</v>
      </c>
      <c r="U42" s="80">
        <v>2067.5482916666601</v>
      </c>
      <c r="V42" s="92">
        <v>47.251666666666601</v>
      </c>
    </row>
    <row r="43" spans="1:28" x14ac:dyDescent="0.3">
      <c r="A43" s="88">
        <v>2140.0864342166601</v>
      </c>
      <c r="B43" s="94">
        <v>110.689999999999</v>
      </c>
      <c r="C43" s="89"/>
      <c r="D43" s="90"/>
      <c r="Q43" s="80">
        <v>2067.5482916666601</v>
      </c>
      <c r="R43" s="92">
        <v>47.251666666666601</v>
      </c>
      <c r="U43" s="84">
        <v>2572.71675</v>
      </c>
      <c r="V43" s="93">
        <v>63.338166666666602</v>
      </c>
    </row>
    <row r="44" spans="1:28" x14ac:dyDescent="0.3">
      <c r="A44" s="88">
        <v>2651.1279091166598</v>
      </c>
      <c r="B44" s="94">
        <v>111.839166666666</v>
      </c>
      <c r="C44" s="89"/>
      <c r="D44" s="90"/>
      <c r="Q44" s="84">
        <v>2572.71675</v>
      </c>
      <c r="R44" s="93">
        <v>63.338166666666602</v>
      </c>
      <c r="U44" s="80">
        <v>2070.56383333333</v>
      </c>
      <c r="V44" s="92">
        <v>49.39425</v>
      </c>
    </row>
    <row r="45" spans="1:28" x14ac:dyDescent="0.3">
      <c r="A45" s="88">
        <v>2198.8909038583301</v>
      </c>
      <c r="B45" s="94">
        <v>111.34083333333299</v>
      </c>
      <c r="C45" s="89"/>
      <c r="D45" s="90"/>
      <c r="Q45" s="80">
        <v>2070.56383333333</v>
      </c>
      <c r="R45" s="92">
        <v>49.39425</v>
      </c>
      <c r="U45" s="84">
        <v>2702.1071666666599</v>
      </c>
      <c r="V45" s="93">
        <v>77.915249999999901</v>
      </c>
    </row>
    <row r="46" spans="1:28" x14ac:dyDescent="0.3">
      <c r="A46" s="88">
        <v>2598.18044052499</v>
      </c>
      <c r="B46" s="94">
        <v>111.143333333333</v>
      </c>
      <c r="C46" s="89"/>
      <c r="D46" s="90"/>
      <c r="Q46" s="84">
        <v>2702.1071666666599</v>
      </c>
      <c r="R46" s="93">
        <v>77.915249999999901</v>
      </c>
      <c r="U46" s="80">
        <v>2155.5055416666601</v>
      </c>
      <c r="V46" s="92">
        <v>48.651249999999997</v>
      </c>
    </row>
    <row r="47" spans="1:28" x14ac:dyDescent="0.3">
      <c r="A47" s="88">
        <v>2166.8205700090898</v>
      </c>
      <c r="B47" s="94">
        <v>110.728181818181</v>
      </c>
      <c r="C47" s="89"/>
      <c r="D47" s="90"/>
      <c r="Q47" s="80">
        <v>2155.5055416666601</v>
      </c>
      <c r="R47" s="92">
        <v>48.651249999999997</v>
      </c>
      <c r="U47" s="84">
        <v>2449.9735416666599</v>
      </c>
      <c r="V47" s="93">
        <v>59.662916666666597</v>
      </c>
    </row>
    <row r="48" spans="1:28" x14ac:dyDescent="0.3">
      <c r="A48" s="88">
        <v>2420.47367987499</v>
      </c>
      <c r="B48" s="94">
        <v>110.1</v>
      </c>
      <c r="C48" s="89"/>
      <c r="D48" s="90"/>
      <c r="Q48" s="84">
        <v>2449.9735416666599</v>
      </c>
      <c r="R48" s="93">
        <v>59.662916666666597</v>
      </c>
      <c r="U48" s="80">
        <v>1994.9894545454499</v>
      </c>
      <c r="V48" s="92">
        <v>44.107909090908997</v>
      </c>
    </row>
    <row r="49" spans="1:22" x14ac:dyDescent="0.3">
      <c r="A49" s="88">
        <v>2104.8423878291601</v>
      </c>
      <c r="B49" s="94">
        <v>111.549166666666</v>
      </c>
      <c r="C49" s="89"/>
      <c r="D49" s="90"/>
      <c r="Q49" s="80">
        <v>1994.9894545454499</v>
      </c>
      <c r="R49" s="92">
        <v>44.107909090908997</v>
      </c>
      <c r="U49" s="84">
        <v>2281.8349166666599</v>
      </c>
      <c r="V49" s="93">
        <v>45.838749999999997</v>
      </c>
    </row>
    <row r="50" spans="1:22" x14ac:dyDescent="0.3">
      <c r="A50" s="88">
        <v>2301.0493781833302</v>
      </c>
      <c r="B50" s="94">
        <v>110.77</v>
      </c>
      <c r="C50" s="89"/>
      <c r="D50" s="90"/>
      <c r="Q50" s="84">
        <v>2281.8349166666599</v>
      </c>
      <c r="R50" s="93">
        <v>45.838749999999997</v>
      </c>
      <c r="U50" s="80">
        <v>1951.5263333333301</v>
      </c>
      <c r="V50" s="92">
        <v>51.144583333333301</v>
      </c>
    </row>
    <row r="51" spans="1:22" x14ac:dyDescent="0.3">
      <c r="A51" s="88">
        <v>2010.89693983749</v>
      </c>
      <c r="B51" s="94">
        <v>109.4325</v>
      </c>
      <c r="C51" s="89"/>
      <c r="D51" s="90"/>
      <c r="Q51" s="80">
        <v>1951.5263333333301</v>
      </c>
      <c r="R51" s="92">
        <v>51.144583333333301</v>
      </c>
      <c r="U51" s="84">
        <v>2341.0592916666601</v>
      </c>
      <c r="V51" s="93">
        <v>73.990499999999997</v>
      </c>
    </row>
    <row r="52" spans="1:22" x14ac:dyDescent="0.3">
      <c r="A52" s="88">
        <v>2440.1286881583301</v>
      </c>
      <c r="B52" s="94">
        <v>110.096666666666</v>
      </c>
      <c r="C52" s="89"/>
      <c r="D52" s="90"/>
      <c r="Q52" s="84">
        <v>2341.0592916666601</v>
      </c>
      <c r="R52" s="93">
        <v>73.990499999999997</v>
      </c>
      <c r="U52" s="80">
        <v>1823.6909166666601</v>
      </c>
      <c r="V52" s="92">
        <v>49.5535833333333</v>
      </c>
    </row>
    <row r="53" spans="1:22" x14ac:dyDescent="0.3">
      <c r="A53" s="88">
        <v>1872.7888722083301</v>
      </c>
      <c r="B53" s="94">
        <v>110.041666666666</v>
      </c>
      <c r="C53" s="89"/>
      <c r="D53" s="90"/>
      <c r="Q53" s="80">
        <v>1823.6909166666601</v>
      </c>
      <c r="R53" s="92">
        <v>49.5535833333333</v>
      </c>
      <c r="U53" s="84">
        <v>2288.3790416666602</v>
      </c>
      <c r="V53" s="93">
        <v>69.318416666666593</v>
      </c>
    </row>
    <row r="54" spans="1:22" x14ac:dyDescent="0.3">
      <c r="A54" s="88">
        <v>2702.8843677749901</v>
      </c>
      <c r="B54" s="94">
        <v>111.23916666666599</v>
      </c>
      <c r="C54" s="89"/>
      <c r="D54" s="90"/>
      <c r="Q54" s="84">
        <v>2288.3790416666602</v>
      </c>
      <c r="R54" s="93">
        <v>69.318416666666593</v>
      </c>
      <c r="U54" s="80">
        <v>1833.969625</v>
      </c>
      <c r="V54" s="92">
        <v>59.5356666666666</v>
      </c>
    </row>
    <row r="55" spans="1:22" x14ac:dyDescent="0.3">
      <c r="A55" s="88">
        <v>1862.09098722916</v>
      </c>
      <c r="B55" s="94">
        <v>110.66</v>
      </c>
      <c r="C55" s="89"/>
      <c r="D55" s="90"/>
      <c r="Q55" s="80">
        <v>1833.969625</v>
      </c>
      <c r="R55" s="92">
        <v>59.5356666666666</v>
      </c>
      <c r="U55" s="84">
        <v>2465.6632500000001</v>
      </c>
      <c r="V55" s="93">
        <v>87.515000000000001</v>
      </c>
    </row>
    <row r="56" spans="1:22" x14ac:dyDescent="0.3">
      <c r="A56" s="88">
        <v>2301.8307151874901</v>
      </c>
      <c r="B56" s="94">
        <v>110.686666666666</v>
      </c>
      <c r="C56" s="89"/>
      <c r="D56" s="90"/>
      <c r="Q56" s="84">
        <v>2465.6632500000001</v>
      </c>
      <c r="R56" s="93">
        <v>87.515000000000001</v>
      </c>
      <c r="U56" s="80">
        <v>1844.722</v>
      </c>
      <c r="V56" s="92">
        <v>47.820250000000001</v>
      </c>
    </row>
    <row r="57" spans="1:22" x14ac:dyDescent="0.3">
      <c r="A57" s="88">
        <v>2141.2100704499899</v>
      </c>
      <c r="B57" s="94">
        <v>110.626666666666</v>
      </c>
      <c r="C57" s="89"/>
      <c r="D57" s="90"/>
      <c r="Q57" s="80">
        <v>1844.722</v>
      </c>
      <c r="R57" s="92">
        <v>47.820250000000001</v>
      </c>
      <c r="U57" s="84">
        <v>2259.0371666666601</v>
      </c>
      <c r="V57" s="93">
        <v>70.217833333333303</v>
      </c>
    </row>
    <row r="58" spans="1:22" x14ac:dyDescent="0.3">
      <c r="A58" s="88">
        <v>2542.9754542625001</v>
      </c>
      <c r="B58" s="94">
        <v>111.21833333333301</v>
      </c>
      <c r="C58" s="89"/>
      <c r="D58" s="90"/>
      <c r="Q58" s="84">
        <v>2259.0371666666601</v>
      </c>
      <c r="R58" s="93">
        <v>70.217833333333303</v>
      </c>
      <c r="U58" s="80">
        <v>1988.9660833333301</v>
      </c>
      <c r="V58" s="92">
        <v>63.731333333333303</v>
      </c>
    </row>
    <row r="59" spans="1:22" x14ac:dyDescent="0.3">
      <c r="A59" s="88">
        <v>2141.6758152541602</v>
      </c>
      <c r="B59" s="94">
        <v>110.458333333333</v>
      </c>
      <c r="C59" s="89"/>
      <c r="D59" s="90"/>
      <c r="Q59" s="80">
        <v>1988.9660833333301</v>
      </c>
      <c r="R59" s="92">
        <v>63.731333333333303</v>
      </c>
      <c r="U59" s="84">
        <v>2498.4301666666602</v>
      </c>
      <c r="V59" s="93">
        <v>81.990916666666607</v>
      </c>
    </row>
    <row r="60" spans="1:22" x14ac:dyDescent="0.3">
      <c r="A60" s="88">
        <v>2821.5852816249899</v>
      </c>
      <c r="B60" s="94">
        <v>109.5825</v>
      </c>
      <c r="C60" s="89"/>
      <c r="D60" s="90"/>
      <c r="Q60" s="84">
        <v>2498.4301666666602</v>
      </c>
      <c r="R60" s="93">
        <v>81.990916666666607</v>
      </c>
      <c r="U60" s="80">
        <v>2064.4832499999902</v>
      </c>
      <c r="V60" s="92">
        <v>60.905833333333298</v>
      </c>
    </row>
    <row r="61" spans="1:22" x14ac:dyDescent="0.3">
      <c r="A61" s="88">
        <v>2121.2677979249902</v>
      </c>
      <c r="B61" s="94">
        <v>110.05416666666601</v>
      </c>
      <c r="C61" s="89"/>
      <c r="D61" s="90"/>
      <c r="Q61" s="80">
        <v>2064.4832499999902</v>
      </c>
      <c r="R61" s="92">
        <v>60.905833333333298</v>
      </c>
      <c r="U61" s="84">
        <v>2629.6935416666602</v>
      </c>
      <c r="V61" s="93">
        <v>73.409333333333294</v>
      </c>
    </row>
    <row r="62" spans="1:22" x14ac:dyDescent="0.3">
      <c r="A62" s="88">
        <v>2725.2631981750001</v>
      </c>
      <c r="B62" s="94">
        <v>110.781666666666</v>
      </c>
      <c r="C62" s="89"/>
      <c r="D62" s="90"/>
      <c r="Q62" s="84">
        <v>2629.6935416666602</v>
      </c>
      <c r="R62" s="93">
        <v>73.409333333333294</v>
      </c>
      <c r="U62" s="80">
        <v>2088.8087500000001</v>
      </c>
      <c r="V62" s="92">
        <v>48.490666666666598</v>
      </c>
    </row>
    <row r="63" spans="1:22" x14ac:dyDescent="0.3">
      <c r="A63" s="88">
        <v>2168.7831825916601</v>
      </c>
      <c r="B63" s="94">
        <v>112.41</v>
      </c>
      <c r="C63" s="89"/>
      <c r="D63" s="90"/>
      <c r="Q63" s="80">
        <v>2088.8087500000001</v>
      </c>
      <c r="R63" s="92">
        <v>48.490666666666598</v>
      </c>
      <c r="U63" s="84">
        <v>2670.88983333333</v>
      </c>
      <c r="V63" s="93">
        <v>92.988999999999905</v>
      </c>
    </row>
    <row r="64" spans="1:22" x14ac:dyDescent="0.3">
      <c r="A64" s="88">
        <v>2961.5898729458299</v>
      </c>
      <c r="B64" s="94">
        <v>110.198333333333</v>
      </c>
      <c r="C64" s="89"/>
      <c r="D64" s="90"/>
      <c r="Q64" s="84">
        <v>2670.88983333333</v>
      </c>
      <c r="R64" s="93">
        <v>92.988999999999905</v>
      </c>
      <c r="U64" s="80">
        <v>2061.80587499999</v>
      </c>
      <c r="V64" s="92">
        <v>56.500749999999996</v>
      </c>
    </row>
    <row r="65" spans="1:22" x14ac:dyDescent="0.3">
      <c r="A65" s="88">
        <v>2059.6434400374901</v>
      </c>
      <c r="B65" s="94">
        <v>110.21749999999901</v>
      </c>
      <c r="C65" s="89"/>
      <c r="D65" s="90"/>
      <c r="Q65" s="80">
        <v>2061.80587499999</v>
      </c>
      <c r="R65" s="92">
        <v>56.500749999999996</v>
      </c>
      <c r="U65" s="84">
        <v>2388.2006249999999</v>
      </c>
      <c r="V65" s="93">
        <v>66.637916666666598</v>
      </c>
    </row>
    <row r="66" spans="1:22" x14ac:dyDescent="0.3">
      <c r="A66" s="88">
        <v>2915.94190402499</v>
      </c>
      <c r="B66" s="94">
        <v>110.13</v>
      </c>
      <c r="C66" s="89"/>
      <c r="D66" s="90"/>
      <c r="Q66" s="84">
        <v>2388.2006249999999</v>
      </c>
      <c r="R66" s="93">
        <v>66.637916666666598</v>
      </c>
      <c r="U66" s="80">
        <v>2012.0826666666601</v>
      </c>
      <c r="V66" s="92">
        <v>41.845666666666602</v>
      </c>
    </row>
    <row r="67" spans="1:22" x14ac:dyDescent="0.3">
      <c r="A67" s="88">
        <v>2074.9507374291602</v>
      </c>
      <c r="B67" s="94">
        <v>109.869999999999</v>
      </c>
      <c r="C67" s="89"/>
      <c r="D67" s="90"/>
      <c r="Q67" s="80">
        <v>2012.0826666666601</v>
      </c>
      <c r="R67" s="92">
        <v>41.845666666666602</v>
      </c>
      <c r="U67" s="84">
        <v>2765.58395833333</v>
      </c>
      <c r="V67" s="93">
        <v>86.525333333333293</v>
      </c>
    </row>
    <row r="68" spans="1:22" x14ac:dyDescent="0.3">
      <c r="A68" s="88">
        <v>2840.1388558458302</v>
      </c>
      <c r="B68" s="94">
        <v>110.466666666666</v>
      </c>
      <c r="C68" s="89"/>
      <c r="D68" s="90"/>
      <c r="Q68" s="84">
        <v>2765.58395833333</v>
      </c>
      <c r="R68" s="93">
        <v>86.525333333333293</v>
      </c>
      <c r="U68" s="80">
        <v>1877.6705833333299</v>
      </c>
      <c r="V68" s="92">
        <v>58.5831666666666</v>
      </c>
    </row>
    <row r="69" spans="1:22" x14ac:dyDescent="0.3">
      <c r="A69" s="88">
        <v>2336.1864341833302</v>
      </c>
      <c r="B69" s="94">
        <v>110.5425</v>
      </c>
      <c r="C69" s="89"/>
      <c r="D69" s="90"/>
      <c r="Q69" s="80">
        <v>1877.6705833333299</v>
      </c>
      <c r="R69" s="92">
        <v>58.5831666666666</v>
      </c>
      <c r="U69" s="84">
        <v>2193.5964166666599</v>
      </c>
      <c r="V69" s="93">
        <v>60.772916666666603</v>
      </c>
    </row>
    <row r="70" spans="1:22" x14ac:dyDescent="0.3">
      <c r="A70" s="88">
        <v>2795.9823378666601</v>
      </c>
      <c r="B70" s="94">
        <v>110.20083333333299</v>
      </c>
      <c r="C70" s="89"/>
      <c r="D70" s="90"/>
      <c r="Q70" s="84">
        <v>2193.5964166666599</v>
      </c>
      <c r="R70" s="93">
        <v>60.772916666666603</v>
      </c>
      <c r="U70" s="80">
        <v>2175.5892142857101</v>
      </c>
      <c r="V70" s="92">
        <v>42.946428571428498</v>
      </c>
    </row>
    <row r="71" spans="1:22" x14ac:dyDescent="0.3">
      <c r="A71" s="88">
        <v>2203.7443846374899</v>
      </c>
      <c r="B71" s="94">
        <v>111.087499999999</v>
      </c>
      <c r="C71" s="89"/>
      <c r="D71" s="90"/>
      <c r="Q71" s="80">
        <v>2175.5892142857101</v>
      </c>
      <c r="R71" s="92">
        <v>42.946428571428498</v>
      </c>
      <c r="U71" s="84">
        <v>2378.2999583333299</v>
      </c>
      <c r="V71" s="93">
        <v>55.469166666666602</v>
      </c>
    </row>
    <row r="72" spans="1:22" x14ac:dyDescent="0.3">
      <c r="A72" s="88">
        <v>2514.4400851124901</v>
      </c>
      <c r="B72" s="94">
        <v>111.925833333333</v>
      </c>
      <c r="C72" s="89"/>
      <c r="D72" s="90"/>
      <c r="Q72" s="84">
        <v>2378.2999583333299</v>
      </c>
      <c r="R72" s="93">
        <v>55.469166666666602</v>
      </c>
      <c r="U72" s="80">
        <v>2051.6291428571399</v>
      </c>
      <c r="V72" s="92">
        <v>48.9171428571428</v>
      </c>
    </row>
    <row r="73" spans="1:22" x14ac:dyDescent="0.3">
      <c r="A73" s="88">
        <v>2254.8362323375</v>
      </c>
      <c r="B73" s="94">
        <v>112.255</v>
      </c>
      <c r="C73" s="89"/>
      <c r="D73" s="90"/>
      <c r="Q73" s="80">
        <v>2051.6291428571399</v>
      </c>
      <c r="R73" s="92">
        <v>48.9171428571428</v>
      </c>
      <c r="U73" s="84">
        <v>2120.0478750000002</v>
      </c>
      <c r="V73" s="93">
        <v>45.340416666666599</v>
      </c>
    </row>
    <row r="74" spans="1:22" x14ac:dyDescent="0.3">
      <c r="A74" s="88">
        <v>2369.5948363374901</v>
      </c>
      <c r="B74" s="94">
        <v>109.486666666666</v>
      </c>
      <c r="C74" s="89"/>
      <c r="D74" s="90"/>
      <c r="Q74" s="84">
        <v>2120.0478750000002</v>
      </c>
      <c r="R74" s="93">
        <v>45.340416666666599</v>
      </c>
      <c r="U74" s="80">
        <v>1760.261375</v>
      </c>
      <c r="V74" s="92">
        <v>39.444583333333298</v>
      </c>
    </row>
    <row r="75" spans="1:22" x14ac:dyDescent="0.3">
      <c r="A75" s="88">
        <v>1974.18200617916</v>
      </c>
      <c r="B75" s="94">
        <v>109.698333333333</v>
      </c>
      <c r="C75" s="89"/>
      <c r="D75" s="90"/>
      <c r="Q75" s="80">
        <v>1760.261375</v>
      </c>
      <c r="R75" s="92">
        <v>39.444583333333298</v>
      </c>
      <c r="U75" s="84">
        <v>2111.6414583333299</v>
      </c>
      <c r="V75" s="93">
        <v>43.482500000000002</v>
      </c>
    </row>
    <row r="76" spans="1:22" x14ac:dyDescent="0.3">
      <c r="A76" s="88">
        <v>2271.7791866166599</v>
      </c>
      <c r="B76" s="94">
        <v>111.64666666666599</v>
      </c>
      <c r="C76" s="89"/>
      <c r="D76" s="90"/>
      <c r="Q76" s="84">
        <v>2111.6414583333299</v>
      </c>
      <c r="R76" s="93">
        <v>43.482500000000002</v>
      </c>
      <c r="U76" s="80">
        <v>2026.5122916666601</v>
      </c>
      <c r="V76" s="92">
        <v>42.508749999999999</v>
      </c>
    </row>
    <row r="77" spans="1:22" x14ac:dyDescent="0.3">
      <c r="A77" s="88">
        <v>2014.2160829833299</v>
      </c>
      <c r="B77" s="94">
        <v>111.567777777777</v>
      </c>
      <c r="C77" s="89"/>
      <c r="D77" s="90"/>
      <c r="Q77" s="80">
        <v>2026.5122916666601</v>
      </c>
      <c r="R77" s="92">
        <v>42.508749999999999</v>
      </c>
      <c r="U77" s="84">
        <v>2289.0562083333298</v>
      </c>
      <c r="V77" s="93">
        <v>53.663749999999901</v>
      </c>
    </row>
    <row r="78" spans="1:22" x14ac:dyDescent="0.3">
      <c r="A78" s="88">
        <v>2596.5701936458299</v>
      </c>
      <c r="B78" s="94">
        <v>109.755833333333</v>
      </c>
      <c r="C78" s="89"/>
      <c r="D78" s="90"/>
      <c r="Q78" s="84">
        <v>2289.0562083333298</v>
      </c>
      <c r="R78" s="93">
        <v>53.663749999999901</v>
      </c>
      <c r="U78" s="80">
        <v>1996.34679166666</v>
      </c>
      <c r="V78" s="92">
        <v>66.761250000000004</v>
      </c>
    </row>
    <row r="79" spans="1:22" x14ac:dyDescent="0.3">
      <c r="A79" s="88">
        <v>1867.4815676363601</v>
      </c>
      <c r="B79" s="94">
        <v>109.17090909090901</v>
      </c>
      <c r="C79" s="89"/>
      <c r="D79" s="90"/>
      <c r="Q79" s="80">
        <v>1996.34679166666</v>
      </c>
      <c r="R79" s="92">
        <v>66.761250000000004</v>
      </c>
      <c r="U79" s="84">
        <v>2194.7312916666601</v>
      </c>
      <c r="V79" s="93">
        <v>61.345416666666601</v>
      </c>
    </row>
    <row r="80" spans="1:22" x14ac:dyDescent="0.3">
      <c r="A80" s="88">
        <v>2828.9775346166598</v>
      </c>
      <c r="B80" s="94">
        <v>111.13249999999999</v>
      </c>
      <c r="C80" s="89"/>
      <c r="D80" s="90"/>
      <c r="Q80" s="84">
        <v>2194.7312916666601</v>
      </c>
      <c r="R80" s="93">
        <v>61.345416666666601</v>
      </c>
      <c r="U80" s="80">
        <v>1922.08879166666</v>
      </c>
      <c r="V80" s="92">
        <v>67.138750000000002</v>
      </c>
    </row>
    <row r="81" spans="1:22" x14ac:dyDescent="0.3">
      <c r="A81" s="88">
        <v>1994.4438366499901</v>
      </c>
      <c r="B81" s="94">
        <v>109.654166666666</v>
      </c>
      <c r="C81" s="89"/>
      <c r="D81" s="90"/>
      <c r="Q81" s="80">
        <v>1922.08879166666</v>
      </c>
      <c r="R81" s="92">
        <v>67.138750000000002</v>
      </c>
      <c r="U81" s="84">
        <v>2188.2592916666599</v>
      </c>
      <c r="V81" s="93">
        <v>76.004583333333301</v>
      </c>
    </row>
    <row r="82" spans="1:22" x14ac:dyDescent="0.3">
      <c r="A82" s="88">
        <v>2926.1708955250001</v>
      </c>
      <c r="B82" s="94">
        <v>109.68</v>
      </c>
      <c r="C82" s="89"/>
      <c r="D82" s="90"/>
      <c r="Q82" s="84">
        <v>2188.2592916666599</v>
      </c>
      <c r="R82" s="93">
        <v>76.004583333333301</v>
      </c>
      <c r="U82" s="80">
        <v>1805.3314583333299</v>
      </c>
      <c r="V82" s="92">
        <v>43.415833333333303</v>
      </c>
    </row>
    <row r="83" spans="1:22" x14ac:dyDescent="0.3">
      <c r="A83" s="88">
        <v>2554.6178627291602</v>
      </c>
      <c r="B83" s="94">
        <v>110.40583333333301</v>
      </c>
      <c r="C83" s="89"/>
      <c r="D83" s="90"/>
      <c r="Q83" s="80">
        <v>1805.3314583333299</v>
      </c>
      <c r="R83" s="92">
        <v>43.415833333333303</v>
      </c>
      <c r="U83" s="84">
        <v>1953.63308333333</v>
      </c>
      <c r="V83" s="93">
        <v>49.037500000000001</v>
      </c>
    </row>
    <row r="84" spans="1:22" x14ac:dyDescent="0.3">
      <c r="A84" s="88">
        <v>3236.4869237541602</v>
      </c>
      <c r="B84" s="94">
        <v>112.82250000000001</v>
      </c>
      <c r="C84" s="89"/>
      <c r="D84" s="90"/>
      <c r="Q84" s="84">
        <v>1953.63308333333</v>
      </c>
      <c r="R84" s="93">
        <v>49.037500000000001</v>
      </c>
      <c r="U84" s="80">
        <v>1709.93233333333</v>
      </c>
      <c r="V84" s="92">
        <v>37.9716666666666</v>
      </c>
    </row>
    <row r="85" spans="1:22" x14ac:dyDescent="0.3">
      <c r="A85" s="88">
        <v>2762.5157089416598</v>
      </c>
      <c r="B85" s="94">
        <v>110.1425</v>
      </c>
      <c r="C85" s="89"/>
      <c r="D85" s="90"/>
      <c r="Q85" s="80">
        <v>1709.93233333333</v>
      </c>
      <c r="R85" s="92">
        <v>37.9716666666666</v>
      </c>
      <c r="U85" s="84">
        <v>2004.21187499999</v>
      </c>
      <c r="V85" s="93">
        <v>50.853749999999998</v>
      </c>
    </row>
    <row r="86" spans="1:22" x14ac:dyDescent="0.3">
      <c r="A86" s="88">
        <v>3531.5317287999901</v>
      </c>
      <c r="B86" s="94">
        <v>109.690833333333</v>
      </c>
      <c r="C86" s="89"/>
      <c r="D86" s="90"/>
      <c r="Q86" s="84">
        <v>2004.21187499999</v>
      </c>
      <c r="R86" s="93">
        <v>50.853749999999998</v>
      </c>
      <c r="U86" s="80">
        <v>1882.4137083333301</v>
      </c>
      <c r="V86" s="92">
        <v>45.630416666666598</v>
      </c>
    </row>
    <row r="87" spans="1:22" x14ac:dyDescent="0.3">
      <c r="A87" s="88">
        <v>2745.1802333625001</v>
      </c>
      <c r="B87" s="94">
        <v>109.82583333333299</v>
      </c>
      <c r="C87" s="89"/>
      <c r="D87" s="90"/>
      <c r="Q87" s="80">
        <v>1882.4137083333301</v>
      </c>
      <c r="R87" s="92">
        <v>45.630416666666598</v>
      </c>
      <c r="U87" s="84">
        <v>2126.41379166666</v>
      </c>
      <c r="V87" s="93">
        <v>44.034999999999997</v>
      </c>
    </row>
    <row r="88" spans="1:22" x14ac:dyDescent="0.3">
      <c r="A88" s="88">
        <v>3355.4509319083299</v>
      </c>
      <c r="B88" s="94">
        <v>111.9975</v>
      </c>
      <c r="C88" s="89"/>
      <c r="D88" s="90"/>
      <c r="Q88" s="84">
        <v>2126.41379166666</v>
      </c>
      <c r="R88" s="93">
        <v>44.034999999999997</v>
      </c>
      <c r="U88" s="80">
        <v>2547.8222500000002</v>
      </c>
      <c r="V88" s="92">
        <v>174.000916666666</v>
      </c>
    </row>
    <row r="89" spans="1:22" x14ac:dyDescent="0.3">
      <c r="A89" s="88">
        <v>2603.7976719583298</v>
      </c>
      <c r="B89" s="94">
        <v>111.880833333333</v>
      </c>
      <c r="C89" s="89"/>
      <c r="D89" s="90"/>
      <c r="Q89" s="80">
        <v>2547.8222500000002</v>
      </c>
      <c r="R89" s="92">
        <v>174.000916666666</v>
      </c>
      <c r="U89" s="84">
        <v>3266.0770833333299</v>
      </c>
      <c r="V89" s="93">
        <v>187.01124999999999</v>
      </c>
    </row>
    <row r="90" spans="1:22" x14ac:dyDescent="0.3">
      <c r="A90" s="88">
        <v>2861.9960459624899</v>
      </c>
      <c r="B90" s="94">
        <v>112.26333333333299</v>
      </c>
      <c r="C90" s="89"/>
      <c r="D90" s="90"/>
      <c r="Q90" s="84">
        <v>3266.0770833333299</v>
      </c>
      <c r="R90" s="93">
        <v>187.01124999999999</v>
      </c>
      <c r="U90" s="80">
        <v>2419.2827499999999</v>
      </c>
      <c r="V90" s="92">
        <v>62.771833333333298</v>
      </c>
    </row>
    <row r="91" spans="1:22" x14ac:dyDescent="0.3">
      <c r="A91" s="88">
        <v>2363.6217625333302</v>
      </c>
      <c r="B91" s="94">
        <v>110.1575</v>
      </c>
      <c r="C91" s="89"/>
      <c r="D91" s="90"/>
      <c r="Q91" s="80">
        <v>2419.2827499999999</v>
      </c>
      <c r="R91" s="92">
        <v>62.771833333333298</v>
      </c>
      <c r="U91" s="84">
        <v>2691.4539999999902</v>
      </c>
      <c r="V91" s="93">
        <v>63.741250000000001</v>
      </c>
    </row>
    <row r="92" spans="1:22" x14ac:dyDescent="0.3">
      <c r="A92" s="88">
        <v>2935.9480111624898</v>
      </c>
      <c r="B92" s="94">
        <v>111.238333333333</v>
      </c>
      <c r="C92" s="89"/>
      <c r="D92" s="90"/>
      <c r="Q92" s="84">
        <v>2691.4539999999902</v>
      </c>
      <c r="R92" s="93">
        <v>63.741250000000001</v>
      </c>
      <c r="U92" s="80">
        <v>2256.8607499999998</v>
      </c>
      <c r="V92" s="92">
        <v>53.0446666666666</v>
      </c>
    </row>
    <row r="93" spans="1:22" x14ac:dyDescent="0.3">
      <c r="A93" s="88">
        <v>2179.3191565458301</v>
      </c>
      <c r="B93" s="94">
        <v>110.713333333333</v>
      </c>
      <c r="C93" s="89"/>
      <c r="D93" s="90"/>
      <c r="Q93" s="80">
        <v>2256.8607499999998</v>
      </c>
      <c r="R93" s="92">
        <v>53.0446666666666</v>
      </c>
      <c r="U93" s="84">
        <v>2775.1006666666599</v>
      </c>
      <c r="V93" s="93">
        <v>68.599166666666605</v>
      </c>
    </row>
    <row r="94" spans="1:22" x14ac:dyDescent="0.3">
      <c r="A94" s="88">
        <v>2726.05105495833</v>
      </c>
      <c r="B94" s="94">
        <v>109.839166666666</v>
      </c>
      <c r="C94" s="89"/>
      <c r="D94" s="90"/>
      <c r="Q94" s="84">
        <v>2775.1006666666599</v>
      </c>
      <c r="R94" s="93">
        <v>68.599166666666605</v>
      </c>
      <c r="U94" s="80">
        <v>2142.8525833333301</v>
      </c>
      <c r="V94" s="92">
        <v>49.878666666666597</v>
      </c>
    </row>
    <row r="95" spans="1:22" x14ac:dyDescent="0.3">
      <c r="A95" s="88">
        <v>1942.2621511416601</v>
      </c>
      <c r="B95" s="94">
        <v>111.431666666666</v>
      </c>
      <c r="C95" s="89"/>
      <c r="D95" s="90"/>
      <c r="Q95" s="80">
        <v>2142.8525833333301</v>
      </c>
      <c r="R95" s="92">
        <v>49.878666666666597</v>
      </c>
      <c r="U95" s="84">
        <v>2670.6450833333301</v>
      </c>
      <c r="V95" s="93">
        <v>83.341833333333298</v>
      </c>
    </row>
    <row r="96" spans="1:22" x14ac:dyDescent="0.3">
      <c r="A96" s="88">
        <v>2233.6403290041599</v>
      </c>
      <c r="B96" s="94">
        <v>111.12583333333301</v>
      </c>
      <c r="C96" s="89"/>
      <c r="D96" s="90"/>
      <c r="Q96" s="84">
        <v>2670.6450833333301</v>
      </c>
      <c r="R96" s="93">
        <v>83.341833333333298</v>
      </c>
      <c r="U96" s="80">
        <v>1874.96795833333</v>
      </c>
      <c r="V96" s="92">
        <v>48.240416666666597</v>
      </c>
    </row>
    <row r="97" spans="1:22" x14ac:dyDescent="0.3">
      <c r="A97" s="88">
        <v>2017.2257905399899</v>
      </c>
      <c r="B97" s="94">
        <v>111.320999999999</v>
      </c>
      <c r="C97" s="89"/>
      <c r="D97" s="90"/>
      <c r="Q97" s="80">
        <v>1874.96795833333</v>
      </c>
      <c r="R97" s="92">
        <v>48.240416666666597</v>
      </c>
      <c r="U97" s="84">
        <v>2058.6119166666599</v>
      </c>
      <c r="V97" s="93">
        <v>40.656666666666602</v>
      </c>
    </row>
    <row r="98" spans="1:22" x14ac:dyDescent="0.3">
      <c r="A98" s="88">
        <v>2359.1199209874899</v>
      </c>
      <c r="B98" s="94">
        <v>111.66500000000001</v>
      </c>
      <c r="C98" s="89"/>
      <c r="D98" s="90"/>
      <c r="Q98" s="84">
        <v>2058.6119166666599</v>
      </c>
      <c r="R98" s="93">
        <v>40.656666666666602</v>
      </c>
      <c r="U98" s="80">
        <v>1985.4231</v>
      </c>
      <c r="V98" s="92">
        <v>34.2363</v>
      </c>
    </row>
    <row r="99" spans="1:22" x14ac:dyDescent="0.3">
      <c r="A99" s="88">
        <v>2334.5526278249999</v>
      </c>
      <c r="B99" s="94">
        <v>111.086249999999</v>
      </c>
      <c r="C99" s="89"/>
      <c r="D99" s="90"/>
      <c r="Q99" s="80">
        <v>1985.4231</v>
      </c>
      <c r="R99" s="92">
        <v>34.2363</v>
      </c>
      <c r="U99" s="84">
        <v>2291.04</v>
      </c>
      <c r="V99" s="93">
        <v>41.783000000000001</v>
      </c>
    </row>
    <row r="100" spans="1:22" x14ac:dyDescent="0.3">
      <c r="A100" s="88">
        <v>2805.6281315333299</v>
      </c>
      <c r="B100" s="94">
        <v>110.28916666666601</v>
      </c>
      <c r="C100" s="89"/>
      <c r="D100" s="90"/>
      <c r="Q100" s="84">
        <v>2291.04</v>
      </c>
      <c r="R100" s="93">
        <v>41.783000000000001</v>
      </c>
      <c r="U100" s="80">
        <v>2199.879625</v>
      </c>
      <c r="V100" s="92">
        <v>38.522624999999998</v>
      </c>
    </row>
    <row r="101" spans="1:22" x14ac:dyDescent="0.3">
      <c r="A101" s="88">
        <v>2303.4694622749898</v>
      </c>
      <c r="B101" s="94">
        <v>111.447499999999</v>
      </c>
      <c r="C101" s="89"/>
      <c r="D101" s="90"/>
      <c r="Q101" s="80">
        <v>2199.879625</v>
      </c>
      <c r="R101" s="92">
        <v>38.522624999999998</v>
      </c>
      <c r="U101" s="84">
        <v>2610.51429166666</v>
      </c>
      <c r="V101" s="93">
        <v>66.541749999999993</v>
      </c>
    </row>
    <row r="102" spans="1:22" x14ac:dyDescent="0.3">
      <c r="A102" s="88">
        <v>3590.6828627166601</v>
      </c>
      <c r="B102" s="94">
        <v>111.65249999999899</v>
      </c>
      <c r="C102" s="89"/>
      <c r="D102" s="90"/>
      <c r="Q102" s="84">
        <v>2610.51429166666</v>
      </c>
      <c r="R102" s="93">
        <v>66.541749999999993</v>
      </c>
      <c r="U102" s="80">
        <v>2211.9007083333299</v>
      </c>
      <c r="V102" s="92">
        <v>46.525416666666601</v>
      </c>
    </row>
    <row r="103" spans="1:22" x14ac:dyDescent="0.3">
      <c r="A103" s="88">
        <v>2704.1649466458298</v>
      </c>
      <c r="B103" s="94">
        <v>110.511666666666</v>
      </c>
      <c r="C103" s="89"/>
      <c r="D103" s="90"/>
      <c r="Q103" s="80">
        <v>2211.9007083333299</v>
      </c>
      <c r="R103" s="92">
        <v>46.525416666666601</v>
      </c>
      <c r="U103" s="84">
        <v>3203.9935833333302</v>
      </c>
      <c r="V103" s="93">
        <v>153.26474999999999</v>
      </c>
    </row>
    <row r="104" spans="1:22" x14ac:dyDescent="0.3">
      <c r="A104" s="88">
        <v>3365.87835465833</v>
      </c>
      <c r="B104" s="94">
        <v>111.26</v>
      </c>
      <c r="C104" s="89"/>
      <c r="D104" s="90"/>
      <c r="Q104" s="84">
        <v>3203.9935833333302</v>
      </c>
      <c r="R104" s="93">
        <v>153.26474999999999</v>
      </c>
      <c r="U104" s="80">
        <v>2531.7787499999999</v>
      </c>
      <c r="V104" s="92">
        <v>58.492249999999899</v>
      </c>
    </row>
    <row r="105" spans="1:22" x14ac:dyDescent="0.3">
      <c r="A105" s="88">
        <v>2625.0986705750001</v>
      </c>
      <c r="B105" s="94">
        <v>108.296666666666</v>
      </c>
      <c r="C105" s="89"/>
      <c r="D105" s="90"/>
      <c r="Q105" s="80">
        <v>2531.7787499999999</v>
      </c>
      <c r="R105" s="92">
        <v>58.492249999999899</v>
      </c>
      <c r="U105" s="84">
        <v>3296.54145833333</v>
      </c>
      <c r="V105" s="93">
        <v>102.680583333333</v>
      </c>
    </row>
    <row r="106" spans="1:22" x14ac:dyDescent="0.3">
      <c r="A106" s="88">
        <v>2556.60953337916</v>
      </c>
      <c r="B106" s="94">
        <v>110.400833333333</v>
      </c>
      <c r="C106" s="89"/>
      <c r="D106" s="90"/>
      <c r="Q106" s="84">
        <v>3296.54145833333</v>
      </c>
      <c r="R106" s="93">
        <v>102.680583333333</v>
      </c>
      <c r="U106" s="80">
        <v>2438.7048749999999</v>
      </c>
      <c r="V106" s="92">
        <v>60.428666666666601</v>
      </c>
    </row>
    <row r="107" spans="1:22" x14ac:dyDescent="0.3">
      <c r="A107" s="88">
        <v>1823.0696327749899</v>
      </c>
      <c r="B107" s="94">
        <v>109.86499999999999</v>
      </c>
      <c r="C107" s="89"/>
      <c r="D107" s="90"/>
      <c r="Q107" s="80">
        <v>2438.7048749999999</v>
      </c>
      <c r="R107" s="92">
        <v>60.428666666666601</v>
      </c>
      <c r="U107" s="84">
        <v>2403.74920833333</v>
      </c>
      <c r="V107" s="93">
        <v>44.075749999999999</v>
      </c>
    </row>
    <row r="108" spans="1:22" x14ac:dyDescent="0.3">
      <c r="A108" s="88">
        <v>2037.7230165041599</v>
      </c>
      <c r="B108" s="94">
        <v>110.74250000000001</v>
      </c>
      <c r="C108" s="89"/>
      <c r="D108" s="90"/>
      <c r="Q108" s="84">
        <v>2403.74920833333</v>
      </c>
      <c r="R108" s="93">
        <v>44.075749999999999</v>
      </c>
      <c r="U108" s="80">
        <v>1741.94345833333</v>
      </c>
      <c r="V108" s="92">
        <v>41.518250000000002</v>
      </c>
    </row>
    <row r="109" spans="1:22" x14ac:dyDescent="0.3">
      <c r="A109" s="88">
        <v>1722.8896464541599</v>
      </c>
      <c r="B109" s="94">
        <v>110.730833333333</v>
      </c>
      <c r="C109" s="89"/>
      <c r="D109" s="90"/>
      <c r="Q109" s="80">
        <v>1741.94345833333</v>
      </c>
      <c r="R109" s="92">
        <v>41.518250000000002</v>
      </c>
      <c r="U109" s="84">
        <v>1985.7389583333299</v>
      </c>
      <c r="V109" s="93">
        <v>53.703000000000003</v>
      </c>
    </row>
    <row r="110" spans="1:22" x14ac:dyDescent="0.3">
      <c r="A110" s="88">
        <v>2063.51221467083</v>
      </c>
      <c r="B110" s="94">
        <v>108.71583333333299</v>
      </c>
      <c r="C110" s="89"/>
      <c r="D110" s="90"/>
      <c r="Q110" s="84">
        <v>1985.7389583333299</v>
      </c>
      <c r="R110" s="93">
        <v>53.703000000000003</v>
      </c>
      <c r="U110" s="80">
        <v>1658.6374166666601</v>
      </c>
      <c r="V110" s="92">
        <v>48.485166666666601</v>
      </c>
    </row>
    <row r="111" spans="1:22" x14ac:dyDescent="0.3">
      <c r="A111" s="88">
        <v>2069.9034216374898</v>
      </c>
      <c r="B111" s="94">
        <v>109.44750000000001</v>
      </c>
      <c r="C111" s="89"/>
      <c r="D111" s="90"/>
      <c r="Q111" s="80">
        <v>1658.6374166666601</v>
      </c>
      <c r="R111" s="92">
        <v>48.485166666666601</v>
      </c>
      <c r="U111" s="84">
        <v>2032.0067083333299</v>
      </c>
      <c r="V111" s="93">
        <v>51.238500000000002</v>
      </c>
    </row>
    <row r="112" spans="1:22" x14ac:dyDescent="0.3">
      <c r="A112" s="88">
        <v>2923.37536639583</v>
      </c>
      <c r="B112" s="94">
        <v>111.644999999999</v>
      </c>
      <c r="C112" s="89"/>
      <c r="D112" s="90"/>
      <c r="Q112" s="84">
        <v>2032.0067083333299</v>
      </c>
      <c r="R112" s="93">
        <v>51.238500000000002</v>
      </c>
      <c r="U112" s="80">
        <v>2014.1435833333301</v>
      </c>
      <c r="V112" s="92">
        <v>45.216000000000001</v>
      </c>
    </row>
    <row r="113" spans="1:22" x14ac:dyDescent="0.3">
      <c r="A113" s="88">
        <v>2277.0611217166602</v>
      </c>
      <c r="B113" s="94">
        <v>111.01499999999901</v>
      </c>
      <c r="C113" s="89"/>
      <c r="D113" s="90"/>
      <c r="Q113" s="80">
        <v>2014.1435833333301</v>
      </c>
      <c r="R113" s="92">
        <v>45.216000000000001</v>
      </c>
      <c r="U113" s="84">
        <v>2763.3914999999902</v>
      </c>
      <c r="V113" s="93">
        <v>80.2231666666666</v>
      </c>
    </row>
    <row r="114" spans="1:22" x14ac:dyDescent="0.3">
      <c r="A114" s="88">
        <v>3388.0708861041599</v>
      </c>
      <c r="B114" s="94">
        <v>110.439166666666</v>
      </c>
      <c r="C114" s="89"/>
      <c r="D114" s="90"/>
      <c r="Q114" s="84">
        <v>2763.3914999999902</v>
      </c>
      <c r="R114" s="93">
        <v>80.2231666666666</v>
      </c>
      <c r="U114" s="80">
        <v>2260.07733333333</v>
      </c>
      <c r="V114" s="92">
        <v>59.268833333333298</v>
      </c>
    </row>
    <row r="115" spans="1:22" x14ac:dyDescent="0.3">
      <c r="A115" s="88">
        <v>2553.06626393333</v>
      </c>
      <c r="B115" s="94">
        <v>109.7925</v>
      </c>
      <c r="C115" s="89"/>
      <c r="D115" s="90"/>
      <c r="Q115" s="80">
        <v>2260.07733333333</v>
      </c>
      <c r="R115" s="92">
        <v>59.268833333333298</v>
      </c>
      <c r="U115" s="84">
        <v>3089.39804166666</v>
      </c>
      <c r="V115" s="93">
        <v>122.02416666666601</v>
      </c>
    </row>
    <row r="116" spans="1:22" x14ac:dyDescent="0.3">
      <c r="A116" s="88">
        <v>3123.8353176083301</v>
      </c>
      <c r="B116" s="94">
        <v>110.529166666666</v>
      </c>
      <c r="C116" s="89"/>
      <c r="D116" s="90"/>
      <c r="Q116" s="84">
        <v>3089.39804166666</v>
      </c>
      <c r="R116" s="93">
        <v>122.02416666666601</v>
      </c>
      <c r="U116" s="80">
        <v>2268.41604166666</v>
      </c>
      <c r="V116" s="92">
        <v>52.375166666666601</v>
      </c>
    </row>
    <row r="117" spans="1:22" x14ac:dyDescent="0.3">
      <c r="A117" s="88">
        <v>2302.3936510291601</v>
      </c>
      <c r="B117" s="94">
        <v>110.634166666666</v>
      </c>
      <c r="C117" s="89"/>
      <c r="D117" s="90"/>
      <c r="Q117" s="80">
        <v>2268.41604166666</v>
      </c>
      <c r="R117" s="92">
        <v>52.375166666666601</v>
      </c>
      <c r="U117" s="84">
        <v>2928.5041249999999</v>
      </c>
      <c r="V117" s="93">
        <v>86.003166666666601</v>
      </c>
    </row>
    <row r="118" spans="1:22" x14ac:dyDescent="0.3">
      <c r="A118" s="88">
        <v>2913.6543985708299</v>
      </c>
      <c r="B118" s="94">
        <v>109.00416666666599</v>
      </c>
      <c r="C118" s="89"/>
      <c r="D118" s="90"/>
      <c r="Q118" s="84">
        <v>2928.5041249999999</v>
      </c>
      <c r="R118" s="93">
        <v>86.003166666666601</v>
      </c>
      <c r="U118" s="80">
        <v>2219.0850833333302</v>
      </c>
      <c r="V118" s="92">
        <v>46.148416666666598</v>
      </c>
    </row>
    <row r="119" spans="1:22" x14ac:dyDescent="0.3">
      <c r="A119" s="88">
        <v>2279.9175524666598</v>
      </c>
      <c r="B119" s="94">
        <v>110.425</v>
      </c>
      <c r="C119" s="89"/>
      <c r="D119" s="90"/>
      <c r="Q119" s="80">
        <v>2219.0850833333302</v>
      </c>
      <c r="R119" s="92">
        <v>46.148416666666598</v>
      </c>
      <c r="U119" s="84">
        <v>2785.3510000000001</v>
      </c>
      <c r="V119" s="93">
        <v>80.905249999999995</v>
      </c>
    </row>
    <row r="120" spans="1:22" x14ac:dyDescent="0.3">
      <c r="A120" s="88">
        <v>2813.4237973208301</v>
      </c>
      <c r="B120" s="94">
        <v>110.660833333333</v>
      </c>
      <c r="C120" s="89"/>
      <c r="D120" s="90"/>
      <c r="Q120" s="84">
        <v>2785.3510000000001</v>
      </c>
      <c r="R120" s="93">
        <v>80.905249999999995</v>
      </c>
      <c r="U120" s="80">
        <v>2022.3139166666599</v>
      </c>
      <c r="V120" s="92">
        <v>69.394666666666595</v>
      </c>
    </row>
    <row r="121" spans="1:22" x14ac:dyDescent="0.3">
      <c r="A121" s="88">
        <v>1968.99549426666</v>
      </c>
      <c r="B121" s="94">
        <v>110.2175</v>
      </c>
      <c r="C121" s="89"/>
      <c r="D121" s="90"/>
      <c r="Q121" s="80">
        <v>2022.3139166666599</v>
      </c>
      <c r="R121" s="92">
        <v>69.394666666666595</v>
      </c>
      <c r="U121" s="84">
        <v>2246.1746250000001</v>
      </c>
      <c r="V121" s="93">
        <v>52.200499999999998</v>
      </c>
    </row>
    <row r="122" spans="1:22" x14ac:dyDescent="0.3">
      <c r="A122" s="88">
        <v>2389.08068954583</v>
      </c>
      <c r="B122" s="94">
        <v>109.52249999999999</v>
      </c>
      <c r="C122" s="89"/>
      <c r="D122" s="90"/>
      <c r="Q122" s="84">
        <v>2246.1746250000001</v>
      </c>
      <c r="R122" s="93">
        <v>52.200499999999998</v>
      </c>
      <c r="U122" s="80">
        <v>1955.92941666666</v>
      </c>
      <c r="V122" s="92">
        <v>51.469666666666598</v>
      </c>
    </row>
    <row r="123" spans="1:22" x14ac:dyDescent="0.3">
      <c r="A123" s="88">
        <v>1789.86981436666</v>
      </c>
      <c r="B123" s="94">
        <v>111.56</v>
      </c>
      <c r="C123" s="89"/>
      <c r="D123" s="90"/>
      <c r="Q123" s="80">
        <v>1955.92941666666</v>
      </c>
      <c r="R123" s="92">
        <v>51.469666666666598</v>
      </c>
      <c r="U123" s="84">
        <v>2746.7552083333298</v>
      </c>
      <c r="V123" s="93">
        <v>80.457083333333301</v>
      </c>
    </row>
    <row r="124" spans="1:22" x14ac:dyDescent="0.3">
      <c r="A124" s="88">
        <v>2359.7180916666598</v>
      </c>
      <c r="B124" s="94">
        <v>108.58</v>
      </c>
      <c r="C124" s="89"/>
      <c r="D124" s="90"/>
      <c r="Q124" s="84">
        <v>2746.7552083333298</v>
      </c>
      <c r="R124" s="93">
        <v>80.457083333333301</v>
      </c>
      <c r="U124" s="80">
        <v>1767.7171249999999</v>
      </c>
      <c r="V124" s="92">
        <v>63.776000000000003</v>
      </c>
    </row>
    <row r="125" spans="1:22" x14ac:dyDescent="0.3">
      <c r="A125" s="88">
        <v>2029.4388739291601</v>
      </c>
      <c r="B125" s="94">
        <v>110.815833333333</v>
      </c>
      <c r="C125" s="89"/>
      <c r="D125" s="90"/>
      <c r="Q125" s="80">
        <v>1767.7171249999999</v>
      </c>
      <c r="R125" s="92">
        <v>63.776000000000003</v>
      </c>
      <c r="U125" s="84">
        <v>2275.6261666666601</v>
      </c>
      <c r="V125" s="93">
        <v>79.9641666666666</v>
      </c>
    </row>
    <row r="126" spans="1:22" x14ac:dyDescent="0.3">
      <c r="A126" s="88">
        <v>2184.9103650041602</v>
      </c>
      <c r="B126" s="94">
        <v>110.408333333333</v>
      </c>
      <c r="C126" s="89"/>
      <c r="D126" s="90"/>
      <c r="Q126" s="84">
        <v>2275.6261666666601</v>
      </c>
      <c r="R126" s="93">
        <v>79.9641666666666</v>
      </c>
      <c r="U126" s="80">
        <v>2016.70516666666</v>
      </c>
      <c r="V126" s="92">
        <v>48.149166666666602</v>
      </c>
    </row>
    <row r="127" spans="1:22" x14ac:dyDescent="0.3">
      <c r="A127" s="88">
        <v>2196.38929249999</v>
      </c>
      <c r="B127" s="94">
        <v>111.223333333333</v>
      </c>
      <c r="C127" s="89"/>
      <c r="D127" s="90"/>
      <c r="Q127" s="80">
        <v>2016.70516666666</v>
      </c>
      <c r="R127" s="92">
        <v>48.149166666666602</v>
      </c>
      <c r="U127" s="84">
        <v>2550.7890000000002</v>
      </c>
      <c r="V127" s="93">
        <v>72.476249999999993</v>
      </c>
    </row>
    <row r="128" spans="1:22" x14ac:dyDescent="0.3">
      <c r="A128" s="88">
        <v>2432.6821969624998</v>
      </c>
      <c r="B128" s="94">
        <v>109.50083333333301</v>
      </c>
      <c r="C128" s="89"/>
      <c r="D128" s="90"/>
      <c r="Q128" s="84">
        <v>2550.7890000000002</v>
      </c>
      <c r="R128" s="93">
        <v>72.476249999999993</v>
      </c>
      <c r="U128" s="80">
        <v>1815.8290833333299</v>
      </c>
      <c r="V128" s="92">
        <v>50.1383333333333</v>
      </c>
    </row>
    <row r="129" spans="1:22" x14ac:dyDescent="0.3">
      <c r="A129" s="88">
        <v>2011.3950495611</v>
      </c>
      <c r="B129" s="94">
        <v>111.568888888888</v>
      </c>
      <c r="C129" s="89"/>
      <c r="D129" s="90"/>
      <c r="Q129" s="80">
        <v>1815.8290833333299</v>
      </c>
      <c r="R129" s="92">
        <v>50.1383333333333</v>
      </c>
      <c r="U129" s="84">
        <v>2059.78404166666</v>
      </c>
      <c r="V129" s="93">
        <v>43.467083333333299</v>
      </c>
    </row>
    <row r="130" spans="1:22" x14ac:dyDescent="0.3">
      <c r="A130" s="88">
        <v>2633.6015288999902</v>
      </c>
      <c r="B130" s="94">
        <v>109.425</v>
      </c>
      <c r="C130" s="89"/>
      <c r="D130" s="90"/>
      <c r="Q130" s="84">
        <v>2059.78404166666</v>
      </c>
      <c r="R130" s="93">
        <v>43.467083333333299</v>
      </c>
      <c r="U130" s="80">
        <v>1758.11533333333</v>
      </c>
      <c r="V130" s="92">
        <v>35.828333333333298</v>
      </c>
    </row>
    <row r="131" spans="1:22" x14ac:dyDescent="0.3">
      <c r="A131" s="88">
        <v>2200.4233423099899</v>
      </c>
      <c r="B131" s="94">
        <v>110.59399999999999</v>
      </c>
      <c r="C131" s="89"/>
      <c r="D131" s="90"/>
      <c r="Q131" s="80">
        <v>1758.11533333333</v>
      </c>
      <c r="R131" s="92">
        <v>35.828333333333298</v>
      </c>
      <c r="U131" s="84">
        <v>2062.8898749999998</v>
      </c>
      <c r="V131" s="93">
        <v>44.240833333333299</v>
      </c>
    </row>
    <row r="132" spans="1:22" x14ac:dyDescent="0.3">
      <c r="A132" s="88">
        <v>2618.3027622916602</v>
      </c>
      <c r="B132" s="94">
        <v>111.001666666666</v>
      </c>
      <c r="C132" s="89"/>
      <c r="D132" s="90"/>
      <c r="Q132" s="84">
        <v>2062.8898749999998</v>
      </c>
      <c r="R132" s="93">
        <v>44.240833333333299</v>
      </c>
      <c r="U132" s="80">
        <v>2008.6056249999999</v>
      </c>
      <c r="V132" s="92">
        <v>48.47625</v>
      </c>
    </row>
    <row r="133" spans="1:22" x14ac:dyDescent="0.3">
      <c r="A133" s="88">
        <v>2180.1996981277698</v>
      </c>
      <c r="B133" s="94">
        <v>110.672222222222</v>
      </c>
      <c r="C133" s="89"/>
      <c r="D133" s="90"/>
      <c r="Q133" s="80">
        <v>2008.6056249999999</v>
      </c>
      <c r="R133" s="92">
        <v>48.47625</v>
      </c>
      <c r="U133" s="84">
        <v>2403.17054166666</v>
      </c>
      <c r="V133" s="93">
        <v>64.392083333333304</v>
      </c>
    </row>
    <row r="134" spans="1:22" x14ac:dyDescent="0.3">
      <c r="A134" s="88">
        <v>2672.35888205833</v>
      </c>
      <c r="B134" s="94">
        <v>110.75083333333301</v>
      </c>
      <c r="C134" s="89"/>
      <c r="D134" s="90"/>
      <c r="Q134" s="84">
        <v>2403.17054166666</v>
      </c>
      <c r="R134" s="93">
        <v>64.392083333333304</v>
      </c>
      <c r="U134" s="80">
        <v>1802.7807499999999</v>
      </c>
      <c r="V134" s="92">
        <v>57.506666666666597</v>
      </c>
    </row>
    <row r="135" spans="1:22" x14ac:dyDescent="0.3">
      <c r="A135" s="88">
        <v>2004.5064299727201</v>
      </c>
      <c r="B135" s="94">
        <v>109.534545454545</v>
      </c>
      <c r="C135" s="89"/>
      <c r="D135" s="90"/>
      <c r="Q135" s="80">
        <v>1802.7807499999999</v>
      </c>
      <c r="R135" s="92">
        <v>57.506666666666597</v>
      </c>
      <c r="U135" s="84">
        <v>2012.3384166666599</v>
      </c>
      <c r="V135" s="93">
        <v>60.60125</v>
      </c>
    </row>
    <row r="136" spans="1:22" x14ac:dyDescent="0.3">
      <c r="A136" s="88">
        <v>2614.9927077249899</v>
      </c>
      <c r="B136" s="94">
        <v>111.82583333333299</v>
      </c>
      <c r="C136" s="89"/>
      <c r="D136" s="90"/>
      <c r="Q136" s="84">
        <v>2012.3384166666599</v>
      </c>
      <c r="R136" s="93">
        <v>60.60125</v>
      </c>
      <c r="U136" s="80">
        <v>1925.6469583333301</v>
      </c>
      <c r="V136" s="92">
        <v>59.695416666666603</v>
      </c>
    </row>
    <row r="137" spans="1:22" x14ac:dyDescent="0.3">
      <c r="A137" s="88">
        <v>2097.69024651666</v>
      </c>
      <c r="B137" s="94">
        <v>109.93749999999901</v>
      </c>
      <c r="C137" s="89"/>
      <c r="D137" s="90"/>
      <c r="Q137" s="80">
        <v>1925.6469583333301</v>
      </c>
      <c r="R137" s="92">
        <v>59.695416666666603</v>
      </c>
      <c r="U137" s="84">
        <v>2278.7637083333302</v>
      </c>
      <c r="V137" s="93">
        <v>63.4149999999999</v>
      </c>
    </row>
    <row r="138" spans="1:22" x14ac:dyDescent="0.3">
      <c r="A138" s="88">
        <v>2409.2647808500001</v>
      </c>
      <c r="B138" s="94">
        <v>110.033333333333</v>
      </c>
      <c r="C138" s="89"/>
      <c r="D138" s="90"/>
      <c r="Q138" s="84">
        <v>2278.7637083333302</v>
      </c>
      <c r="R138" s="93">
        <v>63.4149999999999</v>
      </c>
      <c r="U138" s="80">
        <v>2003.20657142857</v>
      </c>
      <c r="V138" s="92">
        <v>40.586428571428499</v>
      </c>
    </row>
    <row r="139" spans="1:22" x14ac:dyDescent="0.3">
      <c r="A139" s="88">
        <v>2208.2178144750001</v>
      </c>
      <c r="B139" s="94">
        <v>110.322499999999</v>
      </c>
      <c r="C139" s="89"/>
      <c r="D139" s="90"/>
      <c r="Q139" s="80">
        <v>2003.20657142857</v>
      </c>
      <c r="R139" s="92">
        <v>40.586428571428499</v>
      </c>
      <c r="U139" s="84">
        <v>2089.9385833333299</v>
      </c>
      <c r="V139" s="93">
        <v>51.212499999999999</v>
      </c>
    </row>
    <row r="140" spans="1:22" x14ac:dyDescent="0.3">
      <c r="A140" s="88">
        <v>2481.62320262916</v>
      </c>
      <c r="B140" s="94">
        <v>112.010833333333</v>
      </c>
      <c r="C140" s="89"/>
      <c r="D140" s="90"/>
      <c r="Q140" s="84">
        <v>2089.9385833333299</v>
      </c>
      <c r="R140" s="93">
        <v>51.212499999999999</v>
      </c>
      <c r="U140" s="80">
        <v>1675.94927272727</v>
      </c>
      <c r="V140" s="92">
        <v>32.070454545454503</v>
      </c>
    </row>
    <row r="141" spans="1:22" x14ac:dyDescent="0.3">
      <c r="A141" s="88">
        <v>1865.7514559624899</v>
      </c>
      <c r="B141" s="94">
        <v>111.680833333333</v>
      </c>
      <c r="C141" s="89"/>
      <c r="D141" s="90"/>
      <c r="Q141" s="80">
        <v>1675.94927272727</v>
      </c>
      <c r="R141" s="92">
        <v>32.070454545454503</v>
      </c>
      <c r="U141" s="84">
        <v>2098.6694583333301</v>
      </c>
      <c r="V141" s="93">
        <v>57.2349999999999</v>
      </c>
    </row>
    <row r="142" spans="1:22" x14ac:dyDescent="0.3">
      <c r="A142" s="88">
        <v>2161.9760966541598</v>
      </c>
      <c r="B142" s="94">
        <v>110.705833333333</v>
      </c>
      <c r="C142" s="89"/>
      <c r="D142" s="90"/>
      <c r="Q142" s="84">
        <v>2098.6694583333301</v>
      </c>
      <c r="R142" s="93">
        <v>57.2349999999999</v>
      </c>
      <c r="U142" s="80">
        <v>1905.87735</v>
      </c>
      <c r="V142" s="92">
        <v>40.739999999999903</v>
      </c>
    </row>
    <row r="143" spans="1:22" x14ac:dyDescent="0.3">
      <c r="A143" s="88">
        <v>2059.1577108863598</v>
      </c>
      <c r="B143" s="94">
        <v>109.649999999999</v>
      </c>
      <c r="C143" s="89"/>
      <c r="D143" s="90"/>
      <c r="Q143" s="80">
        <v>1905.87735</v>
      </c>
      <c r="R143" s="92">
        <v>40.739999999999903</v>
      </c>
      <c r="U143" s="84">
        <v>2054.7722916666598</v>
      </c>
      <c r="V143" s="93">
        <v>46.875833333333297</v>
      </c>
    </row>
    <row r="144" spans="1:22" x14ac:dyDescent="0.3">
      <c r="A144" s="88">
        <v>2244.5299330875</v>
      </c>
      <c r="B144" s="94">
        <v>110.38</v>
      </c>
      <c r="C144" s="89"/>
      <c r="D144" s="90"/>
      <c r="Q144" s="84">
        <v>2054.7722916666598</v>
      </c>
      <c r="R144" s="93">
        <v>46.875833333333297</v>
      </c>
      <c r="U144" s="80">
        <v>1897.8969090909</v>
      </c>
      <c r="V144" s="92">
        <v>35.6323636363636</v>
      </c>
    </row>
    <row r="145" spans="1:22" x14ac:dyDescent="0.3">
      <c r="A145" s="88">
        <v>2290.24188112499</v>
      </c>
      <c r="B145" s="94">
        <v>112.07250000000001</v>
      </c>
      <c r="C145" s="89"/>
      <c r="D145" s="90"/>
      <c r="Q145" s="80">
        <v>1897.8969090909</v>
      </c>
      <c r="R145" s="92">
        <v>35.6323636363636</v>
      </c>
      <c r="U145" s="84">
        <v>2157.9027500000002</v>
      </c>
      <c r="V145" s="93">
        <v>49.200416666666598</v>
      </c>
    </row>
    <row r="146" spans="1:22" x14ac:dyDescent="0.3">
      <c r="A146" s="88">
        <v>2529.3986842363602</v>
      </c>
      <c r="B146" s="94">
        <v>110.425454545454</v>
      </c>
      <c r="C146" s="89"/>
      <c r="D146" s="90"/>
      <c r="Q146" s="84">
        <v>2157.9027500000002</v>
      </c>
      <c r="R146" s="93">
        <v>49.200416666666598</v>
      </c>
      <c r="U146" s="80">
        <v>2109.0095000000001</v>
      </c>
      <c r="V146" s="92">
        <v>50.580750000000002</v>
      </c>
    </row>
    <row r="147" spans="1:22" x14ac:dyDescent="0.3">
      <c r="A147" s="88">
        <v>2028.51025856499</v>
      </c>
      <c r="B147" s="94">
        <v>107.849</v>
      </c>
      <c r="C147" s="89"/>
      <c r="D147" s="90"/>
      <c r="Q147" s="80">
        <v>2109.0095000000001</v>
      </c>
      <c r="R147" s="92">
        <v>50.580750000000002</v>
      </c>
      <c r="U147" s="84">
        <v>2259.53731818181</v>
      </c>
      <c r="V147" s="93">
        <v>47.971090909090897</v>
      </c>
    </row>
    <row r="148" spans="1:22" x14ac:dyDescent="0.3">
      <c r="A148" s="88">
        <v>2377.9403508958299</v>
      </c>
      <c r="B148" s="94">
        <v>109.603333333333</v>
      </c>
      <c r="C148" s="89"/>
      <c r="D148" s="90"/>
      <c r="Q148" s="84">
        <v>2259.53731818181</v>
      </c>
      <c r="R148" s="93">
        <v>47.971090909090897</v>
      </c>
      <c r="U148" s="80">
        <v>2036.0522000000001</v>
      </c>
      <c r="V148" s="92">
        <v>56.944499999999998</v>
      </c>
    </row>
    <row r="149" spans="1:22" x14ac:dyDescent="0.3">
      <c r="A149" s="88">
        <v>1952.47576309285</v>
      </c>
      <c r="B149" s="94">
        <v>110.65714285714201</v>
      </c>
      <c r="C149" s="89"/>
      <c r="D149" s="90"/>
      <c r="Q149" s="80">
        <v>2036.0522000000001</v>
      </c>
      <c r="R149" s="92">
        <v>56.944499999999998</v>
      </c>
      <c r="U149" s="84">
        <v>2303.133875</v>
      </c>
      <c r="V149" s="93">
        <v>55.517916666666601</v>
      </c>
    </row>
    <row r="150" spans="1:22" x14ac:dyDescent="0.3">
      <c r="A150" s="88">
        <v>2220.3295659833302</v>
      </c>
      <c r="B150" s="94">
        <v>110.18583333333299</v>
      </c>
      <c r="C150" s="89"/>
      <c r="D150" s="90"/>
      <c r="Q150" s="84">
        <v>2303.133875</v>
      </c>
      <c r="R150" s="93">
        <v>55.517916666666601</v>
      </c>
      <c r="U150" s="80">
        <v>1791.6844999999901</v>
      </c>
      <c r="V150" s="92">
        <v>42.779142857142801</v>
      </c>
    </row>
    <row r="151" spans="1:22" x14ac:dyDescent="0.3">
      <c r="A151" s="88">
        <v>1874.4952763250001</v>
      </c>
      <c r="B151" s="94">
        <v>108.954999999999</v>
      </c>
      <c r="C151" s="89"/>
      <c r="D151" s="90"/>
      <c r="Q151" s="80">
        <v>1791.6844999999901</v>
      </c>
      <c r="R151" s="92">
        <v>42.779142857142801</v>
      </c>
      <c r="U151" s="84">
        <v>2076.2275</v>
      </c>
      <c r="V151" s="93">
        <v>50.096333333333298</v>
      </c>
    </row>
    <row r="152" spans="1:22" x14ac:dyDescent="0.3">
      <c r="A152" s="88">
        <v>2408.1716978958302</v>
      </c>
      <c r="B152" s="94">
        <v>111.346666666666</v>
      </c>
      <c r="C152" s="89"/>
      <c r="D152" s="90"/>
      <c r="Q152" s="84">
        <v>2076.2275</v>
      </c>
      <c r="R152" s="93">
        <v>50.096333333333298</v>
      </c>
      <c r="U152" s="80">
        <v>1771.01158333333</v>
      </c>
      <c r="V152" s="92">
        <v>56.752999999999901</v>
      </c>
    </row>
    <row r="153" spans="1:22" x14ac:dyDescent="0.3">
      <c r="A153" s="88">
        <v>2348.2187846291599</v>
      </c>
      <c r="B153" s="94">
        <v>109.24166666666601</v>
      </c>
      <c r="C153" s="89"/>
      <c r="D153" s="90"/>
      <c r="Q153" s="80">
        <v>1771.01158333333</v>
      </c>
      <c r="R153" s="92">
        <v>56.752999999999901</v>
      </c>
      <c r="U153" s="84">
        <v>2304.1829583333301</v>
      </c>
      <c r="V153" s="93">
        <v>62.233666666666601</v>
      </c>
    </row>
    <row r="154" spans="1:22" x14ac:dyDescent="0.3">
      <c r="A154" s="88">
        <v>2781.20463690833</v>
      </c>
      <c r="B154" s="94">
        <v>110.784166666666</v>
      </c>
      <c r="C154" s="89"/>
      <c r="D154" s="90"/>
      <c r="Q154" s="84">
        <v>2304.1829583333301</v>
      </c>
      <c r="R154" s="93">
        <v>62.233666666666601</v>
      </c>
      <c r="U154" s="80">
        <v>2108.3857083333301</v>
      </c>
      <c r="V154" s="92">
        <v>58.376583333333301</v>
      </c>
    </row>
    <row r="155" spans="1:22" x14ac:dyDescent="0.3">
      <c r="A155" s="88">
        <v>2134.7472275291602</v>
      </c>
      <c r="B155" s="94">
        <v>110.38166666666601</v>
      </c>
      <c r="C155" s="89"/>
      <c r="D155" s="90"/>
      <c r="Q155" s="80">
        <v>2108.3857083333301</v>
      </c>
      <c r="R155" s="92">
        <v>58.376583333333301</v>
      </c>
      <c r="U155" s="84">
        <v>2577.1646249999999</v>
      </c>
      <c r="V155" s="93">
        <v>76.446166666666599</v>
      </c>
    </row>
    <row r="156" spans="1:22" x14ac:dyDescent="0.3">
      <c r="A156" s="88">
        <v>2486.2344025124899</v>
      </c>
      <c r="B156" s="94">
        <v>110.847499999999</v>
      </c>
      <c r="C156" s="89"/>
      <c r="D156" s="90"/>
      <c r="Q156" s="84">
        <v>2577.1646249999999</v>
      </c>
      <c r="R156" s="93">
        <v>76.446166666666599</v>
      </c>
      <c r="U156" s="80">
        <v>2107.1595833333299</v>
      </c>
      <c r="V156" s="92">
        <v>59.417250000000003</v>
      </c>
    </row>
    <row r="157" spans="1:22" x14ac:dyDescent="0.3">
      <c r="A157" s="88">
        <v>2081.8465858208301</v>
      </c>
      <c r="B157" s="94">
        <v>110.451666666666</v>
      </c>
      <c r="C157" s="89"/>
      <c r="D157" s="90"/>
      <c r="Q157" s="80">
        <v>2107.1595833333299</v>
      </c>
      <c r="R157" s="92">
        <v>59.417250000000003</v>
      </c>
      <c r="U157" s="84">
        <v>2527.9144166666601</v>
      </c>
      <c r="V157" s="93">
        <v>77.689083333333301</v>
      </c>
    </row>
    <row r="158" spans="1:22" x14ac:dyDescent="0.3">
      <c r="A158" s="88">
        <v>2492.7292517333299</v>
      </c>
      <c r="B158" s="94">
        <v>110.620833333333</v>
      </c>
      <c r="C158" s="89"/>
      <c r="D158" s="90"/>
      <c r="Q158" s="84">
        <v>2527.9144166666601</v>
      </c>
      <c r="R158" s="93">
        <v>77.689083333333301</v>
      </c>
      <c r="U158" s="80">
        <v>2046.2037499999999</v>
      </c>
      <c r="V158" s="92">
        <v>60.7068333333333</v>
      </c>
    </row>
    <row r="159" spans="1:22" x14ac:dyDescent="0.3">
      <c r="A159" s="88">
        <v>2041.2911814045401</v>
      </c>
      <c r="B159" s="94">
        <v>110.66181818181801</v>
      </c>
      <c r="C159" s="89"/>
      <c r="D159" s="90"/>
      <c r="Q159" s="80">
        <v>2046.2037499999999</v>
      </c>
      <c r="R159" s="92">
        <v>60.7068333333333</v>
      </c>
      <c r="U159" s="84">
        <v>2268.3677916666602</v>
      </c>
      <c r="V159" s="93">
        <v>54.075499999999998</v>
      </c>
    </row>
    <row r="160" spans="1:22" x14ac:dyDescent="0.3">
      <c r="A160" s="88">
        <v>2261.4539451958299</v>
      </c>
      <c r="B160" s="94">
        <v>109.99166666666601</v>
      </c>
      <c r="C160" s="89"/>
      <c r="D160" s="90"/>
      <c r="Q160" s="84">
        <v>2268.3677916666602</v>
      </c>
      <c r="R160" s="93">
        <v>54.075499999999998</v>
      </c>
      <c r="U160" s="80">
        <v>1968.2440909090899</v>
      </c>
      <c r="V160" s="92">
        <v>58.074090909090899</v>
      </c>
    </row>
    <row r="161" spans="1:22" x14ac:dyDescent="0.3">
      <c r="A161" s="88">
        <v>2236.3815262166599</v>
      </c>
      <c r="B161" s="94">
        <v>111.17444444444401</v>
      </c>
      <c r="C161" s="89"/>
      <c r="D161" s="90"/>
      <c r="Q161" s="80">
        <v>1968.2440909090899</v>
      </c>
      <c r="R161" s="92">
        <v>58.074090909090899</v>
      </c>
      <c r="U161" s="84">
        <v>2173.0286249999999</v>
      </c>
      <c r="V161" s="93">
        <v>58.947666666666599</v>
      </c>
    </row>
    <row r="162" spans="1:22" x14ac:dyDescent="0.3">
      <c r="A162" s="88">
        <v>2294.4026380458299</v>
      </c>
      <c r="B162" s="94">
        <v>111.35250000000001</v>
      </c>
      <c r="C162" s="89"/>
      <c r="D162" s="90"/>
      <c r="Q162" s="84">
        <v>2173.0286249999999</v>
      </c>
      <c r="R162" s="93">
        <v>58.947666666666599</v>
      </c>
      <c r="U162" s="80">
        <v>2010.4895555555499</v>
      </c>
      <c r="V162" s="92">
        <v>50.550444444444402</v>
      </c>
    </row>
    <row r="163" spans="1:22" x14ac:dyDescent="0.3">
      <c r="A163" s="88">
        <v>1918.97782055624</v>
      </c>
      <c r="B163" s="94">
        <v>111.416249999999</v>
      </c>
      <c r="C163" s="89"/>
      <c r="D163" s="90"/>
      <c r="Q163" s="80">
        <v>2010.4895555555499</v>
      </c>
      <c r="R163" s="92">
        <v>50.550444444444402</v>
      </c>
      <c r="U163" s="84">
        <v>2118.1903750000001</v>
      </c>
      <c r="V163" s="93">
        <v>54.709249999999997</v>
      </c>
    </row>
    <row r="164" spans="1:22" x14ac:dyDescent="0.3">
      <c r="A164" s="88">
        <v>2049.31759405499</v>
      </c>
      <c r="B164" s="94">
        <v>112.17400000000001</v>
      </c>
      <c r="C164" s="89"/>
      <c r="D164" s="90"/>
      <c r="Q164" s="84">
        <v>2118.1903750000001</v>
      </c>
      <c r="R164" s="93">
        <v>54.709249999999997</v>
      </c>
      <c r="U164" s="80">
        <v>1785.1503749999899</v>
      </c>
      <c r="V164" s="92">
        <v>44.055250000000001</v>
      </c>
    </row>
    <row r="165" spans="1:22" x14ac:dyDescent="0.3">
      <c r="A165" s="88">
        <v>1942.2035167500001</v>
      </c>
      <c r="B165" s="94">
        <v>109.81</v>
      </c>
      <c r="C165" s="89"/>
      <c r="D165" s="90"/>
      <c r="Q165" s="80">
        <v>1785.1503749999899</v>
      </c>
      <c r="R165" s="92">
        <v>44.055250000000001</v>
      </c>
      <c r="U165" s="84">
        <v>1962.36544999999</v>
      </c>
      <c r="V165" s="93">
        <v>52.375399999999999</v>
      </c>
    </row>
    <row r="166" spans="1:22" x14ac:dyDescent="0.3">
      <c r="A166" s="88">
        <v>2079.3220612045402</v>
      </c>
      <c r="B166" s="94">
        <v>108.751818181818</v>
      </c>
      <c r="C166" s="89"/>
      <c r="D166" s="90"/>
      <c r="Q166" s="84">
        <v>1962.36544999999</v>
      </c>
      <c r="R166" s="93">
        <v>52.375399999999999</v>
      </c>
      <c r="U166" s="80">
        <v>1752.3128999999999</v>
      </c>
      <c r="V166" s="92">
        <v>56.051000000000002</v>
      </c>
    </row>
    <row r="167" spans="1:22" x14ac:dyDescent="0.3">
      <c r="A167" s="88">
        <v>2228.21130526874</v>
      </c>
      <c r="B167" s="94">
        <v>112.31874999999999</v>
      </c>
      <c r="C167" s="89"/>
      <c r="D167" s="90"/>
      <c r="Q167" s="80">
        <v>1752.3128999999999</v>
      </c>
      <c r="R167" s="92">
        <v>56.051000000000002</v>
      </c>
      <c r="U167" s="84">
        <v>1970.0640454545401</v>
      </c>
      <c r="V167" s="93">
        <v>49.247363636363602</v>
      </c>
    </row>
    <row r="168" spans="1:22" x14ac:dyDescent="0.3">
      <c r="A168" s="88">
        <v>2356.6979502374902</v>
      </c>
      <c r="B168" s="94">
        <v>110.475833333333</v>
      </c>
      <c r="C168" s="89"/>
      <c r="D168" s="90"/>
      <c r="Q168" s="84">
        <v>1970.0640454545401</v>
      </c>
      <c r="R168" s="93">
        <v>49.247363636363602</v>
      </c>
      <c r="U168" s="80">
        <v>2105.8021250000002</v>
      </c>
      <c r="V168" s="92">
        <v>51.720125000000003</v>
      </c>
    </row>
    <row r="169" spans="1:22" x14ac:dyDescent="0.3">
      <c r="A169" s="88">
        <v>2131.2112628357099</v>
      </c>
      <c r="B169" s="94">
        <v>110.97571428571401</v>
      </c>
      <c r="C169" s="89"/>
      <c r="D169" s="90"/>
      <c r="Q169" s="80">
        <v>2105.8021250000002</v>
      </c>
      <c r="R169" s="92">
        <v>51.720125000000003</v>
      </c>
      <c r="U169" s="84">
        <v>2244.6122083333298</v>
      </c>
      <c r="V169" s="93">
        <v>58.361166666666598</v>
      </c>
    </row>
    <row r="170" spans="1:22" x14ac:dyDescent="0.3">
      <c r="A170" s="88">
        <v>2234.2020854749899</v>
      </c>
      <c r="B170" s="94">
        <v>109.71583333333299</v>
      </c>
      <c r="C170" s="89"/>
      <c r="D170" s="90"/>
      <c r="Q170" s="84">
        <v>2244.6122083333298</v>
      </c>
      <c r="R170" s="93">
        <v>58.361166666666598</v>
      </c>
      <c r="U170" s="80">
        <v>2130.4705714285701</v>
      </c>
      <c r="V170" s="92">
        <v>39.493714285714198</v>
      </c>
    </row>
    <row r="171" spans="1:22" x14ac:dyDescent="0.3">
      <c r="A171" s="88">
        <v>1989.2252733749899</v>
      </c>
      <c r="B171" s="94">
        <v>111.19416666666601</v>
      </c>
      <c r="C171" s="89"/>
      <c r="D171" s="90"/>
      <c r="Q171" s="80">
        <v>2130.4705714285701</v>
      </c>
      <c r="R171" s="92">
        <v>39.493714285714198</v>
      </c>
      <c r="U171" s="84">
        <v>2107.2345416666599</v>
      </c>
      <c r="V171" s="93">
        <v>49.298749999999998</v>
      </c>
    </row>
    <row r="172" spans="1:22" x14ac:dyDescent="0.3">
      <c r="A172" s="88">
        <v>2125.4146722874898</v>
      </c>
      <c r="B172" s="94">
        <v>111.43833333333301</v>
      </c>
      <c r="C172" s="89"/>
      <c r="D172" s="90"/>
      <c r="Q172" s="84">
        <v>2107.2345416666599</v>
      </c>
      <c r="R172" s="93">
        <v>49.298749999999998</v>
      </c>
      <c r="U172" s="80">
        <v>1890.0461250000001</v>
      </c>
      <c r="V172" s="92">
        <v>56.920916666666599</v>
      </c>
    </row>
    <row r="173" spans="1:22" x14ac:dyDescent="0.3">
      <c r="A173" s="88">
        <v>2170.7718819333199</v>
      </c>
      <c r="B173" s="94">
        <v>111.075555555555</v>
      </c>
      <c r="C173" s="89"/>
      <c r="D173" s="90"/>
      <c r="Q173" s="80">
        <v>1890.0461250000001</v>
      </c>
      <c r="R173" s="92">
        <v>56.920916666666599</v>
      </c>
      <c r="U173" s="84">
        <v>2064.86241666666</v>
      </c>
      <c r="V173" s="93">
        <v>47.455500000000001</v>
      </c>
    </row>
    <row r="174" spans="1:22" x14ac:dyDescent="0.3">
      <c r="A174" s="88">
        <v>2196.29722014444</v>
      </c>
      <c r="B174" s="94">
        <v>111.92333333333301</v>
      </c>
      <c r="C174" s="89"/>
      <c r="D174" s="90"/>
      <c r="Q174" s="84">
        <v>2064.86241666666</v>
      </c>
      <c r="R174" s="93">
        <v>47.455500000000001</v>
      </c>
      <c r="U174" s="80">
        <v>1992.3972777777699</v>
      </c>
      <c r="V174" s="92">
        <v>35.969888888888804</v>
      </c>
    </row>
    <row r="175" spans="1:22" x14ac:dyDescent="0.3">
      <c r="A175" s="88">
        <v>1865.2321135875</v>
      </c>
      <c r="B175" s="94">
        <v>109.86</v>
      </c>
      <c r="C175" s="89"/>
      <c r="D175" s="90"/>
      <c r="Q175" s="80">
        <v>1992.3972777777699</v>
      </c>
      <c r="R175" s="92">
        <v>35.969888888888804</v>
      </c>
      <c r="U175" s="84">
        <v>2193.5958333333301</v>
      </c>
      <c r="V175" s="93">
        <v>42.944777777777702</v>
      </c>
    </row>
    <row r="176" spans="1:22" x14ac:dyDescent="0.3">
      <c r="A176" s="88">
        <v>1895.44555601666</v>
      </c>
      <c r="B176" s="94">
        <v>111.73111111111101</v>
      </c>
      <c r="C176" s="89"/>
      <c r="D176" s="90"/>
      <c r="Q176" s="84">
        <v>2193.5958333333301</v>
      </c>
      <c r="R176" s="93">
        <v>42.944777777777702</v>
      </c>
      <c r="U176" s="80">
        <v>1713.057875</v>
      </c>
      <c r="V176" s="92">
        <v>36.922249999999998</v>
      </c>
    </row>
    <row r="177" spans="1:22" x14ac:dyDescent="0.3">
      <c r="A177" s="88">
        <v>1872.2638883899899</v>
      </c>
      <c r="B177" s="94">
        <v>109.65</v>
      </c>
      <c r="C177" s="89"/>
      <c r="D177" s="90"/>
      <c r="Q177" s="80">
        <v>1713.057875</v>
      </c>
      <c r="R177" s="92">
        <v>36.922249999999998</v>
      </c>
      <c r="U177" s="84">
        <v>1844.6421111111099</v>
      </c>
      <c r="V177" s="93">
        <v>36.546333333333301</v>
      </c>
    </row>
    <row r="178" spans="1:22" x14ac:dyDescent="0.3">
      <c r="A178" s="88">
        <v>2022.95829487777</v>
      </c>
      <c r="B178" s="94">
        <v>109.64444444444401</v>
      </c>
      <c r="C178" s="89"/>
      <c r="D178" s="90"/>
      <c r="Q178" s="84">
        <v>1844.6421111111099</v>
      </c>
      <c r="R178" s="93">
        <v>36.546333333333301</v>
      </c>
      <c r="U178" s="80">
        <v>1794.3062</v>
      </c>
      <c r="V178" s="92">
        <v>37.124400000000001</v>
      </c>
    </row>
    <row r="179" spans="1:22" x14ac:dyDescent="0.3">
      <c r="A179" s="88">
        <v>1790.18647413333</v>
      </c>
      <c r="B179" s="94">
        <v>113.766666666666</v>
      </c>
      <c r="C179" s="89"/>
      <c r="D179" s="90"/>
      <c r="Q179" s="80">
        <v>1794.3062</v>
      </c>
      <c r="R179" s="92">
        <v>37.124400000000001</v>
      </c>
      <c r="U179" s="84">
        <v>1879.9822222222199</v>
      </c>
      <c r="V179" s="93">
        <v>42.941666666666599</v>
      </c>
    </row>
    <row r="180" spans="1:22" x14ac:dyDescent="0.3">
      <c r="A180" s="88">
        <v>2015.71379709999</v>
      </c>
      <c r="B180" s="94">
        <v>109.075</v>
      </c>
      <c r="C180" s="89"/>
      <c r="D180" s="90"/>
      <c r="Q180" s="84">
        <v>1879.9822222222199</v>
      </c>
      <c r="R180" s="93">
        <v>42.941666666666599</v>
      </c>
      <c r="U180" s="80">
        <v>1726.2678333333299</v>
      </c>
      <c r="V180" s="92">
        <v>31.945999999999898</v>
      </c>
    </row>
    <row r="181" spans="1:22" x14ac:dyDescent="0.3">
      <c r="A181" s="88">
        <v>2113.80004124999</v>
      </c>
      <c r="B181" s="94">
        <v>94.158333333333303</v>
      </c>
      <c r="C181" s="89"/>
      <c r="D181" s="90"/>
      <c r="Q181" s="80">
        <v>1726.2678333333299</v>
      </c>
      <c r="R181" s="92">
        <v>31.945999999999898</v>
      </c>
      <c r="U181" s="84">
        <v>1909.5529166666599</v>
      </c>
      <c r="V181" s="93">
        <v>50.933333333333302</v>
      </c>
    </row>
    <row r="182" spans="1:22" x14ac:dyDescent="0.3">
      <c r="A182" s="88">
        <v>2426.57113838636</v>
      </c>
      <c r="B182" s="94">
        <v>95.01</v>
      </c>
      <c r="C182" s="89"/>
      <c r="D182" s="90"/>
      <c r="Q182" s="84">
        <v>1909.5529166666599</v>
      </c>
      <c r="R182" s="93">
        <v>50.933333333333302</v>
      </c>
      <c r="U182" s="80">
        <v>1895.5373499999901</v>
      </c>
      <c r="V182" s="92">
        <v>53.714300000000001</v>
      </c>
    </row>
    <row r="183" spans="1:22" x14ac:dyDescent="0.3">
      <c r="A183" s="88">
        <v>2448.2077285999999</v>
      </c>
      <c r="B183" s="94">
        <v>97.0042857142857</v>
      </c>
      <c r="C183" s="89"/>
      <c r="D183" s="90"/>
      <c r="Q183" s="80">
        <v>1895.5373499999901</v>
      </c>
      <c r="R183" s="92">
        <v>53.714300000000001</v>
      </c>
      <c r="U183" s="84">
        <v>2075.2814583333302</v>
      </c>
      <c r="V183" s="93">
        <v>50.493333333333297</v>
      </c>
    </row>
    <row r="184" spans="1:22" x14ac:dyDescent="0.3">
      <c r="A184" s="88">
        <v>2647.5638321749898</v>
      </c>
      <c r="B184" s="94">
        <v>91.094999999999999</v>
      </c>
      <c r="C184" s="89"/>
      <c r="D184" s="90"/>
      <c r="Q184" s="84">
        <v>2075.2814583333302</v>
      </c>
      <c r="R184" s="93">
        <v>50.493333333333297</v>
      </c>
      <c r="U184" s="80">
        <v>2204.4625000000001</v>
      </c>
      <c r="V184" s="92">
        <v>63.067083333333301</v>
      </c>
    </row>
    <row r="185" spans="1:22" x14ac:dyDescent="0.3">
      <c r="A185" s="88">
        <v>2236.15374529583</v>
      </c>
      <c r="B185" s="94">
        <v>93.653333333333293</v>
      </c>
      <c r="C185" s="89"/>
      <c r="D185" s="90"/>
      <c r="Q185" s="80">
        <v>2204.4625000000001</v>
      </c>
      <c r="R185" s="92">
        <v>63.067083333333301</v>
      </c>
      <c r="U185" s="84">
        <v>2647.4805833333298</v>
      </c>
      <c r="V185" s="93">
        <v>78.320583333333303</v>
      </c>
    </row>
    <row r="186" spans="1:22" x14ac:dyDescent="0.3">
      <c r="A186" s="88">
        <v>2960.3368238749899</v>
      </c>
      <c r="B186" s="94">
        <v>93.149999999999906</v>
      </c>
      <c r="C186" s="89"/>
      <c r="D186" s="90"/>
      <c r="Q186" s="84">
        <v>2647.4805833333298</v>
      </c>
      <c r="R186" s="93">
        <v>78.320583333333303</v>
      </c>
      <c r="U186" s="80">
        <v>1895.28920833333</v>
      </c>
      <c r="V186" s="92">
        <v>62.180583333333303</v>
      </c>
    </row>
    <row r="187" spans="1:22" x14ac:dyDescent="0.3">
      <c r="A187" s="88">
        <v>2407.5297075374901</v>
      </c>
      <c r="B187" s="94">
        <v>91.319166666666604</v>
      </c>
      <c r="C187" s="89"/>
      <c r="D187" s="90"/>
      <c r="Q187" s="80">
        <v>1895.28920833333</v>
      </c>
      <c r="R187" s="92">
        <v>62.180583333333303</v>
      </c>
      <c r="U187" s="84">
        <v>2096.7167083333302</v>
      </c>
      <c r="V187" s="93">
        <v>60.060250000000003</v>
      </c>
    </row>
    <row r="188" spans="1:22" x14ac:dyDescent="0.3">
      <c r="A188" s="88">
        <v>3090.4349697999901</v>
      </c>
      <c r="B188" s="94">
        <v>92.242499999999893</v>
      </c>
      <c r="C188" s="89"/>
      <c r="D188" s="90"/>
      <c r="Q188" s="84">
        <v>2096.7167083333302</v>
      </c>
      <c r="R188" s="93">
        <v>60.060250000000003</v>
      </c>
      <c r="U188" s="80">
        <v>2094.1008333333298</v>
      </c>
      <c r="V188" s="92">
        <v>45.017499999999998</v>
      </c>
    </row>
    <row r="189" spans="1:22" x14ac:dyDescent="0.3">
      <c r="A189" s="88">
        <v>2288.5196504999899</v>
      </c>
      <c r="B189" s="94">
        <v>94.639999999999901</v>
      </c>
      <c r="C189" s="89"/>
      <c r="D189" s="90"/>
      <c r="Q189" s="80">
        <v>2094.1008333333298</v>
      </c>
      <c r="R189" s="92">
        <v>45.017499999999998</v>
      </c>
      <c r="U189" s="84">
        <v>2630.4309166666599</v>
      </c>
      <c r="V189" s="93">
        <v>79.766666666666595</v>
      </c>
    </row>
    <row r="190" spans="1:22" x14ac:dyDescent="0.3">
      <c r="A190" s="88">
        <v>2693.8758898999899</v>
      </c>
      <c r="B190" s="94">
        <v>93.194166666666604</v>
      </c>
      <c r="C190" s="89"/>
      <c r="D190" s="90"/>
      <c r="Q190" s="84">
        <v>2630.4309166666599</v>
      </c>
      <c r="R190" s="93">
        <v>79.766666666666595</v>
      </c>
      <c r="U190" s="80">
        <v>1754.1857499999901</v>
      </c>
      <c r="V190" s="92">
        <v>40.561666666666603</v>
      </c>
    </row>
    <row r="191" spans="1:22" x14ac:dyDescent="0.3">
      <c r="A191" s="88">
        <v>2206.7949992642798</v>
      </c>
      <c r="B191" s="94">
        <v>93.35</v>
      </c>
      <c r="C191" s="89"/>
      <c r="D191" s="90"/>
      <c r="Q191" s="80">
        <v>1754.1857499999901</v>
      </c>
      <c r="R191" s="92">
        <v>40.561666666666603</v>
      </c>
      <c r="U191" s="84">
        <v>1884.8855454545401</v>
      </c>
      <c r="V191" s="93">
        <v>47.821818181818102</v>
      </c>
    </row>
    <row r="192" spans="1:22" x14ac:dyDescent="0.3">
      <c r="A192" s="88">
        <v>2365.86784169166</v>
      </c>
      <c r="B192" s="94">
        <v>90.462500000000006</v>
      </c>
      <c r="C192" s="89"/>
      <c r="D192" s="90"/>
      <c r="Q192" s="84">
        <v>1884.8855454545401</v>
      </c>
      <c r="R192" s="93">
        <v>47.821818181818102</v>
      </c>
      <c r="U192" s="80">
        <v>1949.35475</v>
      </c>
      <c r="V192" s="92">
        <v>43.174583333333302</v>
      </c>
    </row>
    <row r="193" spans="1:22" x14ac:dyDescent="0.3">
      <c r="A193" s="88">
        <v>2131.5617423333301</v>
      </c>
      <c r="B193" s="94">
        <v>98.07</v>
      </c>
      <c r="C193" s="89"/>
      <c r="D193" s="90"/>
      <c r="Q193" s="80">
        <v>1949.35475</v>
      </c>
      <c r="R193" s="92">
        <v>43.174583333333302</v>
      </c>
      <c r="U193" s="84">
        <v>2305.1105416666601</v>
      </c>
      <c r="V193" s="93">
        <v>54.176666666666598</v>
      </c>
    </row>
    <row r="194" spans="1:22" x14ac:dyDescent="0.3">
      <c r="A194" s="88">
        <v>2359.2976642333301</v>
      </c>
      <c r="B194" s="94">
        <v>92.285833333333301</v>
      </c>
      <c r="C194" s="89"/>
      <c r="D194" s="90"/>
      <c r="Q194" s="84">
        <v>2305.1105416666601</v>
      </c>
      <c r="R194" s="93">
        <v>54.176666666666598</v>
      </c>
      <c r="U194" s="80">
        <v>2093.9851249999901</v>
      </c>
      <c r="V194" s="92">
        <v>49.405416666666603</v>
      </c>
    </row>
    <row r="195" spans="1:22" x14ac:dyDescent="0.3">
      <c r="A195" s="88">
        <v>2337.9500703833301</v>
      </c>
      <c r="B195" s="94">
        <v>95.527499999999904</v>
      </c>
      <c r="C195" s="89"/>
      <c r="D195" s="90"/>
      <c r="Q195" s="80">
        <v>2093.9851249999901</v>
      </c>
      <c r="R195" s="92">
        <v>49.405416666666603</v>
      </c>
      <c r="U195" s="84">
        <v>2421.5386249999901</v>
      </c>
      <c r="V195" s="93">
        <v>73.729583333333295</v>
      </c>
    </row>
    <row r="196" spans="1:22" x14ac:dyDescent="0.3">
      <c r="A196" s="88">
        <v>2912.4833422541601</v>
      </c>
      <c r="B196" s="94">
        <v>94.653333333333293</v>
      </c>
      <c r="C196" s="89"/>
      <c r="D196" s="90"/>
      <c r="Q196" s="84">
        <v>2421.5386249999901</v>
      </c>
      <c r="R196" s="93">
        <v>73.729583333333295</v>
      </c>
      <c r="U196" s="80">
        <v>1716.26629166666</v>
      </c>
      <c r="V196" s="92">
        <v>44.014999999999901</v>
      </c>
    </row>
    <row r="197" spans="1:22" x14ac:dyDescent="0.3">
      <c r="A197" s="88">
        <v>2295.36409883333</v>
      </c>
      <c r="B197" s="94">
        <v>90.486666666666594</v>
      </c>
      <c r="C197" s="89"/>
      <c r="D197" s="90"/>
      <c r="Q197" s="80">
        <v>1716.26629166666</v>
      </c>
      <c r="R197" s="92">
        <v>44.014999999999901</v>
      </c>
      <c r="U197" s="84">
        <v>1981.6607083333299</v>
      </c>
      <c r="V197" s="93">
        <v>51.409583333333302</v>
      </c>
    </row>
    <row r="198" spans="1:22" x14ac:dyDescent="0.3">
      <c r="A198" s="88">
        <v>2958.7262230958299</v>
      </c>
      <c r="B198" s="94">
        <v>93.8391666666666</v>
      </c>
      <c r="C198" s="89"/>
      <c r="D198" s="90"/>
      <c r="Q198" s="84">
        <v>1981.6607083333299</v>
      </c>
      <c r="R198" s="93">
        <v>51.409583333333302</v>
      </c>
      <c r="U198" s="80">
        <v>1874.97291666666</v>
      </c>
      <c r="V198" s="92">
        <v>47.154583333333299</v>
      </c>
    </row>
    <row r="199" spans="1:22" x14ac:dyDescent="0.3">
      <c r="A199" s="88">
        <v>2372.2789152708301</v>
      </c>
      <c r="B199" s="94">
        <v>94.469166666666595</v>
      </c>
      <c r="C199" s="89"/>
      <c r="D199" s="90"/>
      <c r="Q199" s="80">
        <v>1874.97291666666</v>
      </c>
      <c r="R199" s="92">
        <v>47.154583333333299</v>
      </c>
      <c r="U199" s="84">
        <v>2096.9939999999901</v>
      </c>
      <c r="V199" s="93">
        <v>65.525416666666601</v>
      </c>
    </row>
    <row r="200" spans="1:22" x14ac:dyDescent="0.3">
      <c r="A200" s="88">
        <v>2944.1665049916601</v>
      </c>
      <c r="B200" s="94">
        <v>93.632499999999993</v>
      </c>
      <c r="C200" s="89"/>
      <c r="D200" s="90"/>
      <c r="Q200" s="84">
        <v>2096.9939999999901</v>
      </c>
      <c r="R200" s="93">
        <v>65.525416666666601</v>
      </c>
      <c r="U200" s="80">
        <v>1859.7716666666599</v>
      </c>
      <c r="V200" s="92">
        <v>61.518333333333302</v>
      </c>
    </row>
    <row r="201" spans="1:22" x14ac:dyDescent="0.3">
      <c r="A201" s="88">
        <v>2434.2545983291602</v>
      </c>
      <c r="B201" s="94">
        <v>95.8958333333333</v>
      </c>
      <c r="C201" s="89"/>
      <c r="D201" s="90"/>
      <c r="Q201" s="80">
        <v>1859.7716666666599</v>
      </c>
      <c r="R201" s="92">
        <v>61.518333333333302</v>
      </c>
      <c r="U201" s="84">
        <v>2115.2125000000001</v>
      </c>
      <c r="V201" s="93">
        <v>79.883750000000006</v>
      </c>
    </row>
    <row r="202" spans="1:22" x14ac:dyDescent="0.3">
      <c r="A202" s="88">
        <v>2856.5136013041601</v>
      </c>
      <c r="B202" s="94">
        <v>91.8391666666666</v>
      </c>
      <c r="C202" s="89"/>
      <c r="D202" s="90"/>
      <c r="Q202" s="84">
        <v>2115.2125000000001</v>
      </c>
      <c r="R202" s="93">
        <v>79.883750000000006</v>
      </c>
      <c r="U202" s="80">
        <v>2080.5575833333301</v>
      </c>
      <c r="V202" s="92">
        <v>53.233749999999901</v>
      </c>
    </row>
    <row r="203" spans="1:22" x14ac:dyDescent="0.3">
      <c r="A203" s="88">
        <v>2476.64930895833</v>
      </c>
      <c r="B203" s="94">
        <v>93.137499999999903</v>
      </c>
      <c r="C203" s="89"/>
      <c r="D203" s="90"/>
      <c r="Q203" s="80">
        <v>2080.5575833333301</v>
      </c>
      <c r="R203" s="92">
        <v>53.233749999999901</v>
      </c>
      <c r="U203" s="84">
        <v>2572.0059999999999</v>
      </c>
      <c r="V203" s="93">
        <v>88.894999999999996</v>
      </c>
    </row>
    <row r="204" spans="1:22" x14ac:dyDescent="0.3">
      <c r="A204" s="88">
        <v>2751.0332943083299</v>
      </c>
      <c r="B204" s="94">
        <v>94.092500000000001</v>
      </c>
      <c r="C204" s="89"/>
      <c r="D204" s="90"/>
      <c r="Q204" s="84">
        <v>2572.0059999999999</v>
      </c>
      <c r="R204" s="93">
        <v>88.894999999999996</v>
      </c>
      <c r="U204" s="80">
        <v>1915.4982</v>
      </c>
      <c r="V204" s="92">
        <v>28.648499999999999</v>
      </c>
    </row>
    <row r="205" spans="1:22" x14ac:dyDescent="0.3">
      <c r="A205" s="88">
        <v>2073.3610607041601</v>
      </c>
      <c r="B205" s="94">
        <v>92.850833333333298</v>
      </c>
      <c r="C205" s="89"/>
      <c r="D205" s="90"/>
      <c r="Q205" s="80">
        <v>1915.4982</v>
      </c>
      <c r="R205" s="92">
        <v>28.648499999999999</v>
      </c>
      <c r="U205" s="84">
        <v>2139.759</v>
      </c>
      <c r="V205" s="93">
        <v>44.792916666666599</v>
      </c>
    </row>
    <row r="206" spans="1:22" x14ac:dyDescent="0.3">
      <c r="A206" s="88">
        <v>2334.1648400416602</v>
      </c>
      <c r="B206" s="94">
        <v>95.744166666666601</v>
      </c>
      <c r="C206" s="89"/>
      <c r="D206" s="90"/>
      <c r="Q206" s="84">
        <v>2139.759</v>
      </c>
      <c r="R206" s="93">
        <v>44.792916666666599</v>
      </c>
      <c r="U206" s="80">
        <v>1821.2655833333299</v>
      </c>
      <c r="V206" s="92">
        <v>47.22625</v>
      </c>
    </row>
    <row r="207" spans="1:22" x14ac:dyDescent="0.3">
      <c r="A207" s="88">
        <v>2055.7750104791598</v>
      </c>
      <c r="B207" s="94">
        <v>92.740833333333299</v>
      </c>
      <c r="C207" s="89"/>
      <c r="D207" s="90"/>
      <c r="Q207" s="80">
        <v>1821.2655833333299</v>
      </c>
      <c r="R207" s="92">
        <v>47.22625</v>
      </c>
      <c r="U207" s="84">
        <v>2098.1899166666599</v>
      </c>
      <c r="V207" s="93">
        <v>49.3720833333333</v>
      </c>
    </row>
    <row r="208" spans="1:22" x14ac:dyDescent="0.3">
      <c r="A208" s="88">
        <v>2477.5667578541602</v>
      </c>
      <c r="B208" s="94">
        <v>90.087500000000006</v>
      </c>
      <c r="C208" s="89"/>
      <c r="D208" s="90"/>
      <c r="Q208" s="84">
        <v>2098.1899166666599</v>
      </c>
      <c r="R208" s="93">
        <v>49.3720833333333</v>
      </c>
      <c r="U208" s="80">
        <v>1740.50766666666</v>
      </c>
      <c r="V208" s="92">
        <v>51.491666666666603</v>
      </c>
    </row>
    <row r="209" spans="1:22" x14ac:dyDescent="0.3">
      <c r="A209" s="88">
        <v>2201.8428448958298</v>
      </c>
      <c r="B209" s="94">
        <v>92.152499999999904</v>
      </c>
      <c r="C209" s="89"/>
      <c r="D209" s="90"/>
      <c r="Q209" s="80">
        <v>1740.50766666666</v>
      </c>
      <c r="R209" s="92">
        <v>51.491666666666603</v>
      </c>
      <c r="U209" s="84">
        <v>2164.19929166666</v>
      </c>
      <c r="V209" s="93">
        <v>53.55</v>
      </c>
    </row>
    <row r="210" spans="1:22" x14ac:dyDescent="0.3">
      <c r="A210" s="88">
        <v>2783.7458944458299</v>
      </c>
      <c r="B210" s="94">
        <v>95.6875</v>
      </c>
      <c r="C210" s="89"/>
      <c r="D210" s="90"/>
      <c r="Q210" s="84">
        <v>2164.19929166666</v>
      </c>
      <c r="R210" s="93">
        <v>53.55</v>
      </c>
      <c r="U210" s="80">
        <v>2045.9454166666601</v>
      </c>
      <c r="V210" s="92">
        <v>52.564166666666601</v>
      </c>
    </row>
    <row r="211" spans="1:22" x14ac:dyDescent="0.3">
      <c r="A211" s="88">
        <v>2191.43477437916</v>
      </c>
      <c r="B211" s="94">
        <v>91.192499999999995</v>
      </c>
      <c r="C211" s="89"/>
      <c r="D211" s="90"/>
      <c r="Q211" s="80">
        <v>2045.9454166666601</v>
      </c>
      <c r="R211" s="92">
        <v>52.564166666666601</v>
      </c>
      <c r="U211" s="84">
        <v>2398.56170833333</v>
      </c>
      <c r="V211" s="93">
        <v>56.3049999999999</v>
      </c>
    </row>
    <row r="212" spans="1:22" x14ac:dyDescent="0.3">
      <c r="A212" s="88">
        <v>2736.8444697791601</v>
      </c>
      <c r="B212" s="94">
        <v>93.9166666666666</v>
      </c>
      <c r="C212" s="89"/>
      <c r="D212" s="90"/>
      <c r="Q212" s="84">
        <v>2398.56170833333</v>
      </c>
      <c r="R212" s="93">
        <v>56.3049999999999</v>
      </c>
      <c r="U212" s="80">
        <v>2048.9234999999999</v>
      </c>
      <c r="V212" s="92">
        <v>50.992916666666602</v>
      </c>
    </row>
    <row r="213" spans="1:22" x14ac:dyDescent="0.3">
      <c r="A213" s="88">
        <v>2292.4584675374999</v>
      </c>
      <c r="B213" s="94">
        <v>90.254166666666606</v>
      </c>
      <c r="C213" s="89"/>
      <c r="D213" s="90"/>
      <c r="Q213" s="80">
        <v>2048.9234999999999</v>
      </c>
      <c r="R213" s="92">
        <v>50.992916666666602</v>
      </c>
      <c r="U213" s="84">
        <v>2373.5059999999999</v>
      </c>
      <c r="V213" s="93">
        <v>54.992916666666602</v>
      </c>
    </row>
    <row r="214" spans="1:22" x14ac:dyDescent="0.3">
      <c r="A214" s="88">
        <v>2600.28185396249</v>
      </c>
      <c r="B214" s="94">
        <v>93.100833333333298</v>
      </c>
      <c r="C214" s="89"/>
      <c r="D214" s="90"/>
      <c r="Q214" s="84">
        <v>2373.5059999999999</v>
      </c>
      <c r="R214" s="93">
        <v>54.992916666666602</v>
      </c>
      <c r="U214" s="80">
        <v>1995.30845833333</v>
      </c>
      <c r="V214" s="92">
        <v>50.9091666666666</v>
      </c>
    </row>
    <row r="215" spans="1:22" x14ac:dyDescent="0.3">
      <c r="A215" s="88">
        <v>2238.1594617291598</v>
      </c>
      <c r="B215" s="94">
        <v>96.163333333333298</v>
      </c>
      <c r="C215" s="89"/>
      <c r="D215" s="90"/>
      <c r="Q215" s="80">
        <v>1995.30845833333</v>
      </c>
      <c r="R215" s="92">
        <v>50.9091666666666</v>
      </c>
      <c r="U215" s="84">
        <v>2278.0785833333298</v>
      </c>
      <c r="V215" s="93">
        <v>50.233333333333299</v>
      </c>
    </row>
    <row r="216" spans="1:22" x14ac:dyDescent="0.3">
      <c r="A216" s="88">
        <v>2570.20604453333</v>
      </c>
      <c r="B216" s="94">
        <v>92.972499999999997</v>
      </c>
      <c r="C216" s="89"/>
      <c r="D216" s="90"/>
      <c r="Q216" s="84">
        <v>2278.0785833333298</v>
      </c>
      <c r="R216" s="93">
        <v>50.233333333333299</v>
      </c>
      <c r="U216" s="80">
        <v>1923.8526666666601</v>
      </c>
      <c r="V216" s="92">
        <v>45.06</v>
      </c>
    </row>
    <row r="217" spans="1:22" x14ac:dyDescent="0.3">
      <c r="A217" s="88">
        <v>2178.1450835374999</v>
      </c>
      <c r="B217" s="94">
        <v>88.909999999999897</v>
      </c>
      <c r="C217" s="89"/>
      <c r="D217" s="90"/>
      <c r="Q217" s="80">
        <v>1923.8526666666601</v>
      </c>
      <c r="R217" s="92">
        <v>45.06</v>
      </c>
      <c r="U217" s="84">
        <v>2298.48358333333</v>
      </c>
      <c r="V217" s="93">
        <v>48.699583333333301</v>
      </c>
    </row>
    <row r="218" spans="1:22" x14ac:dyDescent="0.3">
      <c r="A218" s="88">
        <v>2458.4068403333299</v>
      </c>
      <c r="B218" s="94">
        <v>93.142499999999899</v>
      </c>
      <c r="C218" s="89"/>
      <c r="D218" s="90"/>
      <c r="Q218" s="84">
        <v>2298.48358333333</v>
      </c>
      <c r="R218" s="93">
        <v>48.699583333333301</v>
      </c>
      <c r="U218" s="80">
        <v>1924.03687499999</v>
      </c>
      <c r="V218" s="92">
        <v>48.758333333333297</v>
      </c>
    </row>
    <row r="219" spans="1:22" x14ac:dyDescent="0.3">
      <c r="A219" s="88">
        <v>1947.3650472541599</v>
      </c>
      <c r="B219" s="94">
        <v>93.240833333333299</v>
      </c>
      <c r="C219" s="89"/>
      <c r="D219" s="90"/>
      <c r="Q219" s="80">
        <v>1924.03687499999</v>
      </c>
      <c r="R219" s="92">
        <v>48.758333333333297</v>
      </c>
      <c r="U219" s="84">
        <v>2205.9349166666598</v>
      </c>
      <c r="V219" s="93">
        <v>48.168333333333301</v>
      </c>
    </row>
    <row r="220" spans="1:22" x14ac:dyDescent="0.3">
      <c r="A220" s="88">
        <v>2177.5841689416602</v>
      </c>
      <c r="B220" s="94">
        <v>91.870833333333294</v>
      </c>
      <c r="C220" s="89"/>
      <c r="D220" s="90"/>
      <c r="Q220" s="84">
        <v>2205.9349166666598</v>
      </c>
      <c r="R220" s="93">
        <v>48.168333333333301</v>
      </c>
      <c r="U220" s="80">
        <v>1731.95370833333</v>
      </c>
      <c r="V220" s="92">
        <v>50.261666666666599</v>
      </c>
    </row>
    <row r="221" spans="1:22" x14ac:dyDescent="0.3">
      <c r="A221" s="88">
        <v>1923.60790184999</v>
      </c>
      <c r="B221" s="94">
        <v>92.873333333333306</v>
      </c>
      <c r="C221" s="89"/>
      <c r="D221" s="90"/>
      <c r="Q221" s="80">
        <v>1731.95370833333</v>
      </c>
      <c r="R221" s="92">
        <v>50.261666666666599</v>
      </c>
      <c r="U221" s="84">
        <v>1932.3406666666599</v>
      </c>
      <c r="V221" s="93">
        <v>47.798333333333296</v>
      </c>
    </row>
    <row r="222" spans="1:22" x14ac:dyDescent="0.3">
      <c r="A222" s="88">
        <v>2084.3268327874898</v>
      </c>
      <c r="B222" s="94">
        <v>88.707499999999996</v>
      </c>
      <c r="C222" s="89"/>
      <c r="D222" s="90"/>
      <c r="Q222" s="84">
        <v>1932.3406666666599</v>
      </c>
      <c r="R222" s="93">
        <v>47.798333333333296</v>
      </c>
      <c r="U222" s="80">
        <v>1618.6572916666601</v>
      </c>
      <c r="V222" s="92">
        <v>49.244166666666601</v>
      </c>
    </row>
    <row r="223" spans="1:22" x14ac:dyDescent="0.3">
      <c r="A223" s="88">
        <v>2178.3010684624901</v>
      </c>
      <c r="B223" s="94">
        <v>92.928333333333299</v>
      </c>
      <c r="C223" s="89"/>
      <c r="D223" s="90"/>
      <c r="Q223" s="80">
        <v>1618.6572916666601</v>
      </c>
      <c r="R223" s="92">
        <v>49.244166666666601</v>
      </c>
      <c r="U223" s="84">
        <v>1923.4404583333301</v>
      </c>
      <c r="V223" s="93">
        <v>50.734583333333298</v>
      </c>
    </row>
    <row r="224" spans="1:22" x14ac:dyDescent="0.3">
      <c r="A224" s="88">
        <v>2342.1035759041602</v>
      </c>
      <c r="B224" s="94">
        <v>94.216666666666598</v>
      </c>
      <c r="C224" s="89"/>
      <c r="D224" s="90"/>
      <c r="Q224" s="84">
        <v>1923.4404583333301</v>
      </c>
      <c r="R224" s="93">
        <v>50.734583333333298</v>
      </c>
      <c r="U224" s="80">
        <v>1879.78416666666</v>
      </c>
      <c r="V224" s="92">
        <v>53.69</v>
      </c>
    </row>
    <row r="225" spans="1:22" x14ac:dyDescent="0.3">
      <c r="A225" s="88">
        <v>1986.8119818208299</v>
      </c>
      <c r="B225" s="94">
        <v>90.968333333333305</v>
      </c>
      <c r="C225" s="89"/>
      <c r="D225" s="90"/>
      <c r="Q225" s="80">
        <v>1879.78416666666</v>
      </c>
      <c r="R225" s="92">
        <v>53.69</v>
      </c>
      <c r="U225" s="84">
        <v>2109.7046666666602</v>
      </c>
      <c r="V225" s="93">
        <v>53.271666666666597</v>
      </c>
    </row>
    <row r="226" spans="1:22" x14ac:dyDescent="0.3">
      <c r="A226" s="88">
        <v>2492.27483820416</v>
      </c>
      <c r="B226" s="94">
        <v>93.7708333333333</v>
      </c>
      <c r="C226" s="89"/>
      <c r="D226" s="90"/>
      <c r="Q226" s="84">
        <v>2109.7046666666602</v>
      </c>
      <c r="R226" s="93">
        <v>53.271666666666597</v>
      </c>
      <c r="U226" s="80">
        <v>1805.62670833333</v>
      </c>
      <c r="V226" s="92">
        <v>49.4508333333333</v>
      </c>
    </row>
    <row r="227" spans="1:22" x14ac:dyDescent="0.3">
      <c r="A227" s="88">
        <v>2011.5389245375</v>
      </c>
      <c r="B227" s="94">
        <v>97.500833333333304</v>
      </c>
      <c r="C227" s="89"/>
      <c r="D227" s="90"/>
      <c r="Q227" s="80">
        <v>1805.62670833333</v>
      </c>
      <c r="R227" s="92">
        <v>49.4508333333333</v>
      </c>
      <c r="U227" s="84">
        <v>2094.1961249999999</v>
      </c>
      <c r="V227" s="93">
        <v>52.059166666666599</v>
      </c>
    </row>
    <row r="228" spans="1:22" x14ac:dyDescent="0.3">
      <c r="A228" s="88">
        <v>2541.34914761666</v>
      </c>
      <c r="B228" s="94">
        <v>95.994166666666601</v>
      </c>
      <c r="C228" s="89"/>
      <c r="D228" s="90"/>
      <c r="Q228" s="84">
        <v>2094.1961249999999</v>
      </c>
      <c r="R228" s="93">
        <v>52.059166666666599</v>
      </c>
      <c r="U228" s="80">
        <v>1835.2183333333301</v>
      </c>
      <c r="V228" s="92">
        <v>37.89</v>
      </c>
    </row>
    <row r="229" spans="1:22" x14ac:dyDescent="0.3">
      <c r="A229" s="88">
        <v>1869.39257215833</v>
      </c>
      <c r="B229" s="94">
        <v>92.954166666666595</v>
      </c>
      <c r="C229" s="89"/>
      <c r="D229" s="90"/>
      <c r="Q229" s="80">
        <v>1835.2183333333301</v>
      </c>
      <c r="R229" s="92">
        <v>37.89</v>
      </c>
      <c r="U229" s="84">
        <v>2135.9254999999998</v>
      </c>
      <c r="V229" s="93">
        <v>45.816666666666599</v>
      </c>
    </row>
    <row r="230" spans="1:22" x14ac:dyDescent="0.3">
      <c r="A230" s="88">
        <v>2113.9166695624899</v>
      </c>
      <c r="B230" s="94">
        <v>93.922499999999999</v>
      </c>
      <c r="C230" s="89"/>
      <c r="D230" s="90"/>
      <c r="Q230" s="84">
        <v>2135.9254999999998</v>
      </c>
      <c r="R230" s="93">
        <v>45.816666666666599</v>
      </c>
      <c r="U230" s="80">
        <v>1650.9535000000001</v>
      </c>
      <c r="V230" s="92">
        <v>36.757083333333298</v>
      </c>
    </row>
    <row r="231" spans="1:22" x14ac:dyDescent="0.3">
      <c r="A231" s="88">
        <v>2041.3888132874899</v>
      </c>
      <c r="B231" s="94">
        <v>94.066666666666606</v>
      </c>
      <c r="C231" s="89"/>
      <c r="D231" s="90"/>
      <c r="Q231" s="80">
        <v>1650.9535000000001</v>
      </c>
      <c r="R231" s="92">
        <v>36.757083333333298</v>
      </c>
      <c r="U231" s="84">
        <v>1909.9368750000001</v>
      </c>
      <c r="V231" s="93">
        <v>44.214583333333302</v>
      </c>
    </row>
    <row r="232" spans="1:22" x14ac:dyDescent="0.3">
      <c r="A232" s="88">
        <v>2392.579391925</v>
      </c>
      <c r="B232" s="94">
        <v>91.638333333333307</v>
      </c>
      <c r="C232" s="89"/>
      <c r="D232" s="90"/>
      <c r="Q232" s="84">
        <v>1909.9368750000001</v>
      </c>
      <c r="R232" s="93">
        <v>44.214583333333302</v>
      </c>
      <c r="U232" s="80">
        <v>1819.76733333333</v>
      </c>
      <c r="V232" s="92">
        <v>49.384583333333303</v>
      </c>
    </row>
    <row r="233" spans="1:22" x14ac:dyDescent="0.3">
      <c r="A233" s="88">
        <v>1847.6206024749899</v>
      </c>
      <c r="B233" s="94">
        <v>92.293333333333294</v>
      </c>
      <c r="C233" s="89"/>
      <c r="D233" s="90"/>
      <c r="Q233" s="80">
        <v>1819.76733333333</v>
      </c>
      <c r="R233" s="92">
        <v>49.384583333333303</v>
      </c>
      <c r="U233" s="84">
        <v>2076.1788333333302</v>
      </c>
      <c r="V233" s="93">
        <v>48.080416666666601</v>
      </c>
    </row>
    <row r="234" spans="1:22" x14ac:dyDescent="0.3">
      <c r="A234" s="88">
        <v>2103.7799291791598</v>
      </c>
      <c r="B234" s="94">
        <v>90.272499999999994</v>
      </c>
      <c r="C234" s="89"/>
      <c r="D234" s="90"/>
      <c r="Q234" s="84">
        <v>2076.1788333333302</v>
      </c>
      <c r="R234" s="93">
        <v>48.080416666666601</v>
      </c>
      <c r="U234" s="80">
        <v>1647.1206666666601</v>
      </c>
      <c r="V234" s="92">
        <v>52.469583333333297</v>
      </c>
    </row>
    <row r="235" spans="1:22" x14ac:dyDescent="0.3">
      <c r="A235" s="88">
        <v>1684.3235995374901</v>
      </c>
      <c r="B235" s="94">
        <v>96.438333333333304</v>
      </c>
      <c r="C235" s="89"/>
      <c r="D235" s="90"/>
      <c r="Q235" s="80">
        <v>1647.1206666666601</v>
      </c>
      <c r="R235" s="92">
        <v>52.469583333333297</v>
      </c>
      <c r="U235" s="84">
        <v>1907.8098749999999</v>
      </c>
      <c r="V235" s="93">
        <v>53.402916666666599</v>
      </c>
    </row>
    <row r="236" spans="1:22" x14ac:dyDescent="0.3">
      <c r="A236" s="88">
        <v>2057.4672101124902</v>
      </c>
      <c r="B236" s="94">
        <v>93.667500000000004</v>
      </c>
      <c r="C236" s="89"/>
      <c r="D236" s="90"/>
      <c r="Q236" s="84">
        <v>1907.8098749999999</v>
      </c>
      <c r="R236" s="93">
        <v>53.402916666666599</v>
      </c>
      <c r="U236" s="80">
        <v>1546.12645833333</v>
      </c>
      <c r="V236" s="92">
        <v>39.446249999999999</v>
      </c>
    </row>
    <row r="237" spans="1:22" x14ac:dyDescent="0.3">
      <c r="A237" s="88">
        <v>2173.1531144277701</v>
      </c>
      <c r="B237" s="94">
        <v>90.662222222222198</v>
      </c>
      <c r="C237" s="89"/>
      <c r="D237" s="90"/>
      <c r="Q237" s="80">
        <v>1546.12645833333</v>
      </c>
      <c r="R237" s="92">
        <v>39.446249999999999</v>
      </c>
      <c r="U237" s="84">
        <v>1858.03879166666</v>
      </c>
      <c r="V237" s="93">
        <v>47.963333333333303</v>
      </c>
    </row>
    <row r="238" spans="1:22" x14ac:dyDescent="0.3">
      <c r="A238" s="88">
        <v>2380.5147788583299</v>
      </c>
      <c r="B238" s="94">
        <v>93.676666666666605</v>
      </c>
      <c r="C238" s="89"/>
      <c r="D238" s="90"/>
      <c r="Q238" s="84">
        <v>1858.03879166666</v>
      </c>
      <c r="R238" s="93">
        <v>47.963333333333303</v>
      </c>
      <c r="U238" s="80">
        <v>1922.3710000000001</v>
      </c>
      <c r="V238" s="92">
        <v>42.502222222222201</v>
      </c>
    </row>
    <row r="239" spans="1:22" x14ac:dyDescent="0.3">
      <c r="A239" s="88">
        <v>2278.7772955714199</v>
      </c>
      <c r="B239" s="94">
        <v>89.397142857142796</v>
      </c>
      <c r="C239" s="89"/>
      <c r="D239" s="90"/>
      <c r="Q239" s="80">
        <v>1922.3710000000001</v>
      </c>
      <c r="R239" s="92">
        <v>42.502222222222201</v>
      </c>
      <c r="U239" s="84">
        <v>2112.4864583333301</v>
      </c>
      <c r="V239" s="93">
        <v>44.941666666666599</v>
      </c>
    </row>
    <row r="240" spans="1:22" x14ac:dyDescent="0.3">
      <c r="A240" s="88">
        <v>2434.3405128333302</v>
      </c>
      <c r="B240" s="94">
        <v>93.325833333333307</v>
      </c>
      <c r="C240" s="89"/>
      <c r="D240" s="90"/>
      <c r="Q240" s="84">
        <v>2112.4864583333301</v>
      </c>
      <c r="R240" s="93">
        <v>44.941666666666599</v>
      </c>
      <c r="U240" s="80">
        <v>2040.2557142857099</v>
      </c>
      <c r="V240" s="92">
        <v>45.204285714285703</v>
      </c>
    </row>
    <row r="241" spans="1:22" x14ac:dyDescent="0.3">
      <c r="A241" s="88">
        <v>2006.54166748749</v>
      </c>
      <c r="B241" s="94">
        <v>95.897499999999994</v>
      </c>
      <c r="C241" s="89"/>
      <c r="D241" s="90"/>
      <c r="Q241" s="80">
        <v>2040.2557142857099</v>
      </c>
      <c r="R241" s="92">
        <v>45.204285714285703</v>
      </c>
      <c r="U241" s="84">
        <v>2149.3773333333302</v>
      </c>
      <c r="V241" s="93">
        <v>48.322083333333303</v>
      </c>
    </row>
    <row r="242" spans="1:22" x14ac:dyDescent="0.3">
      <c r="A242" s="88">
        <v>2714.09375346363</v>
      </c>
      <c r="B242" s="94">
        <v>91.956363636363605</v>
      </c>
      <c r="C242" s="89"/>
      <c r="D242" s="90"/>
      <c r="Q242" s="84">
        <v>2149.3773333333302</v>
      </c>
      <c r="R242" s="93">
        <v>48.322083333333303</v>
      </c>
      <c r="U242" s="80">
        <v>1816.9179999999999</v>
      </c>
      <c r="V242" s="92">
        <v>44.181666666666601</v>
      </c>
    </row>
    <row r="243" spans="1:22" x14ac:dyDescent="0.3">
      <c r="A243" s="88">
        <v>2391.99487152856</v>
      </c>
      <c r="B243" s="94">
        <v>92.462857142857104</v>
      </c>
      <c r="C243" s="89"/>
      <c r="D243" s="90"/>
      <c r="Q243" s="80">
        <v>1816.9179999999999</v>
      </c>
      <c r="R243" s="92">
        <v>44.181666666666601</v>
      </c>
      <c r="U243" s="84">
        <v>2432.2733181818098</v>
      </c>
      <c r="V243" s="93">
        <v>79.288727272727201</v>
      </c>
    </row>
    <row r="244" spans="1:22" x14ac:dyDescent="0.3">
      <c r="A244" s="88">
        <v>2329.3039084624902</v>
      </c>
      <c r="B244" s="94">
        <v>95.384999999999906</v>
      </c>
      <c r="C244" s="89"/>
      <c r="D244" s="90"/>
      <c r="Q244" s="84">
        <v>2432.2733181818098</v>
      </c>
      <c r="R244" s="93">
        <v>79.288727272727201</v>
      </c>
      <c r="U244" s="80">
        <v>2029.36579166666</v>
      </c>
      <c r="V244" s="92">
        <v>51.941249999999997</v>
      </c>
    </row>
    <row r="245" spans="1:22" x14ac:dyDescent="0.3">
      <c r="A245" s="88">
        <v>2077.1218812541601</v>
      </c>
      <c r="B245" s="94">
        <v>90.847499999999997</v>
      </c>
      <c r="C245" s="89"/>
      <c r="D245" s="90"/>
      <c r="Q245" s="80">
        <v>2029.36579166666</v>
      </c>
      <c r="R245" s="92">
        <v>51.941249999999997</v>
      </c>
      <c r="U245" s="84">
        <v>2417.7076666666599</v>
      </c>
      <c r="V245" s="93">
        <v>49.0996666666666</v>
      </c>
    </row>
    <row r="246" spans="1:22" x14ac:dyDescent="0.3">
      <c r="A246" s="88">
        <v>2290.5947934124902</v>
      </c>
      <c r="B246" s="94">
        <v>93.663333333333298</v>
      </c>
      <c r="C246" s="89"/>
      <c r="D246" s="90"/>
      <c r="Q246" s="84">
        <v>2417.7076666666599</v>
      </c>
      <c r="R246" s="93">
        <v>49.0996666666666</v>
      </c>
      <c r="U246" s="80">
        <v>1971.1330416666599</v>
      </c>
      <c r="V246" s="92">
        <v>66.743333333333297</v>
      </c>
    </row>
    <row r="247" spans="1:22" x14ac:dyDescent="0.3">
      <c r="A247" s="88">
        <v>1952.5976356333299</v>
      </c>
      <c r="B247" s="94">
        <v>90.486666666666594</v>
      </c>
      <c r="C247" s="89"/>
      <c r="D247" s="90"/>
      <c r="Q247" s="80">
        <v>1971.1330416666599</v>
      </c>
      <c r="R247" s="92">
        <v>66.743333333333297</v>
      </c>
      <c r="U247" s="84">
        <v>2307.2817083333298</v>
      </c>
      <c r="V247" s="93">
        <v>59.953249999999997</v>
      </c>
    </row>
    <row r="248" spans="1:22" x14ac:dyDescent="0.3">
      <c r="A248" s="88">
        <v>2205.2421286318099</v>
      </c>
      <c r="B248" s="94">
        <v>97.206363636363605</v>
      </c>
      <c r="C248" s="89"/>
      <c r="D248" s="90"/>
      <c r="Q248" s="84">
        <v>2307.2817083333298</v>
      </c>
      <c r="R248" s="93">
        <v>59.953249999999997</v>
      </c>
      <c r="U248" s="80">
        <v>2072.0460416666601</v>
      </c>
      <c r="V248" s="92">
        <v>48.052500000000002</v>
      </c>
    </row>
    <row r="249" spans="1:22" x14ac:dyDescent="0.3">
      <c r="A249" s="88">
        <v>1820.63976945833</v>
      </c>
      <c r="B249" s="94">
        <v>95.418333333333294</v>
      </c>
      <c r="C249" s="89"/>
      <c r="D249" s="90"/>
      <c r="Q249" s="80">
        <v>2072.0460416666601</v>
      </c>
      <c r="R249" s="92">
        <v>48.052500000000002</v>
      </c>
      <c r="U249" s="84">
        <v>2325.5537083333302</v>
      </c>
      <c r="V249" s="93">
        <v>43.413333333333298</v>
      </c>
    </row>
    <row r="250" spans="1:22" x14ac:dyDescent="0.3">
      <c r="A250" s="88">
        <v>1949.2376995124901</v>
      </c>
      <c r="B250" s="94">
        <v>96.343333333333305</v>
      </c>
      <c r="C250" s="89"/>
      <c r="D250" s="90"/>
      <c r="Q250" s="84">
        <v>2325.5537083333302</v>
      </c>
      <c r="R250" s="93">
        <v>43.413333333333298</v>
      </c>
      <c r="U250" s="80">
        <v>1682.53033333333</v>
      </c>
      <c r="V250" s="92">
        <v>41.137499999999903</v>
      </c>
    </row>
    <row r="251" spans="1:22" x14ac:dyDescent="0.3">
      <c r="A251" s="88">
        <v>2011.5588322041599</v>
      </c>
      <c r="B251" s="94">
        <v>91.496666666666599</v>
      </c>
      <c r="C251" s="89"/>
      <c r="D251" s="90"/>
      <c r="Q251" s="80">
        <v>1682.53033333333</v>
      </c>
      <c r="R251" s="92">
        <v>41.137499999999903</v>
      </c>
      <c r="U251" s="84">
        <v>1845.6923750000001</v>
      </c>
      <c r="V251" s="93">
        <v>54.3541666666666</v>
      </c>
    </row>
    <row r="252" spans="1:22" x14ac:dyDescent="0.3">
      <c r="A252" s="88">
        <v>2407.8819831791602</v>
      </c>
      <c r="B252" s="94">
        <v>93.445833333333297</v>
      </c>
      <c r="C252" s="89"/>
      <c r="D252" s="90"/>
      <c r="Q252" s="84">
        <v>1845.6923750000001</v>
      </c>
      <c r="R252" s="93">
        <v>54.3541666666666</v>
      </c>
      <c r="U252" s="80">
        <v>1947.2274583333301</v>
      </c>
      <c r="V252" s="92">
        <v>50.5133333333333</v>
      </c>
    </row>
    <row r="253" spans="1:22" x14ac:dyDescent="0.3">
      <c r="A253" s="88">
        <v>2108.0878239458302</v>
      </c>
      <c r="B253" s="94">
        <v>98.274999999999906</v>
      </c>
      <c r="C253" s="89"/>
      <c r="D253" s="90"/>
      <c r="Q253" s="80">
        <v>1947.2274583333301</v>
      </c>
      <c r="R253" s="92">
        <v>50.5133333333333</v>
      </c>
      <c r="U253" s="84">
        <v>2272.6708333333299</v>
      </c>
      <c r="V253" s="93">
        <v>59.321666666666601</v>
      </c>
    </row>
    <row r="254" spans="1:22" x14ac:dyDescent="0.3">
      <c r="A254" s="88">
        <v>2425.3941229549901</v>
      </c>
      <c r="B254" s="94">
        <v>94.355999999999995</v>
      </c>
      <c r="C254" s="89"/>
      <c r="D254" s="90"/>
      <c r="Q254" s="84">
        <v>2272.6708333333299</v>
      </c>
      <c r="R254" s="93">
        <v>59.321666666666601</v>
      </c>
      <c r="U254" s="80">
        <v>2162.9690416666599</v>
      </c>
      <c r="V254" s="92">
        <v>70.624166666666596</v>
      </c>
    </row>
    <row r="255" spans="1:22" x14ac:dyDescent="0.3">
      <c r="A255" s="88">
        <v>2276.4651883285601</v>
      </c>
      <c r="B255" s="94">
        <v>93.0085714285714</v>
      </c>
      <c r="C255" s="89"/>
      <c r="D255" s="90"/>
      <c r="Q255" s="80">
        <v>2162.9690416666599</v>
      </c>
      <c r="R255" s="92">
        <v>70.624166666666596</v>
      </c>
      <c r="U255" s="84">
        <v>2396.8091666666601</v>
      </c>
      <c r="V255" s="93">
        <v>75.650833333333296</v>
      </c>
    </row>
    <row r="256" spans="1:22" x14ac:dyDescent="0.3">
      <c r="A256" s="88">
        <v>2385.3081387208299</v>
      </c>
      <c r="B256" s="94">
        <v>94.266666666666595</v>
      </c>
      <c r="C256" s="89"/>
      <c r="D256" s="90"/>
      <c r="Q256" s="84">
        <v>2396.8091666666601</v>
      </c>
      <c r="R256" s="93">
        <v>75.650833333333296</v>
      </c>
      <c r="U256" s="80">
        <v>1959.90287499999</v>
      </c>
      <c r="V256" s="92">
        <v>48.5474999999999</v>
      </c>
    </row>
    <row r="257" spans="1:22" x14ac:dyDescent="0.3">
      <c r="A257" s="88">
        <v>2207.3602180749999</v>
      </c>
      <c r="B257" s="94">
        <v>94.058333333333294</v>
      </c>
      <c r="C257" s="89"/>
      <c r="D257" s="90"/>
      <c r="Q257" s="80">
        <v>1959.90287499999</v>
      </c>
      <c r="R257" s="92">
        <v>48.5474999999999</v>
      </c>
      <c r="U257" s="84">
        <v>2223.83566666666</v>
      </c>
      <c r="V257" s="93">
        <v>45.350833333333298</v>
      </c>
    </row>
    <row r="258" spans="1:22" x14ac:dyDescent="0.3">
      <c r="A258" s="88">
        <v>2288.4663373499902</v>
      </c>
      <c r="B258" s="94">
        <v>94.706666666666607</v>
      </c>
      <c r="C258" s="89"/>
      <c r="D258" s="90"/>
      <c r="Q258" s="84">
        <v>2223.83566666666</v>
      </c>
      <c r="R258" s="93">
        <v>45.350833333333298</v>
      </c>
      <c r="U258" s="80">
        <v>1947.63870833333</v>
      </c>
      <c r="V258" s="92">
        <v>47.290833333333303</v>
      </c>
    </row>
    <row r="259" spans="1:22" x14ac:dyDescent="0.3">
      <c r="A259" s="88">
        <v>2266.71607263332</v>
      </c>
      <c r="B259" s="94">
        <v>92.304999999999893</v>
      </c>
      <c r="C259" s="89"/>
      <c r="D259" s="90"/>
      <c r="Q259" s="80">
        <v>1947.63870833333</v>
      </c>
      <c r="R259" s="92">
        <v>47.290833333333303</v>
      </c>
      <c r="U259" s="84">
        <v>2195.3652916666601</v>
      </c>
      <c r="V259" s="93">
        <v>60.935416666666598</v>
      </c>
    </row>
    <row r="260" spans="1:22" x14ac:dyDescent="0.3">
      <c r="A260" s="88">
        <v>2149.3511236791601</v>
      </c>
      <c r="B260" s="94">
        <v>91.306666666666601</v>
      </c>
      <c r="C260" s="89"/>
      <c r="D260" s="90"/>
      <c r="Q260" s="84">
        <v>2195.3652916666601</v>
      </c>
      <c r="R260" s="93">
        <v>60.935416666666598</v>
      </c>
      <c r="U260" s="80">
        <v>1752.35545833333</v>
      </c>
      <c r="V260" s="92">
        <v>60.887916666666598</v>
      </c>
    </row>
    <row r="261" spans="1:22" x14ac:dyDescent="0.3">
      <c r="A261" s="88">
        <v>1762.31032626666</v>
      </c>
      <c r="B261" s="94">
        <v>90.8958333333333</v>
      </c>
      <c r="C261" s="89"/>
      <c r="D261" s="90"/>
      <c r="Q261" s="80">
        <v>1752.35545833333</v>
      </c>
      <c r="R261" s="92">
        <v>60.887916666666598</v>
      </c>
      <c r="U261" s="84">
        <v>1953.0465833333301</v>
      </c>
      <c r="V261" s="93">
        <v>73.694583333333298</v>
      </c>
    </row>
    <row r="262" spans="1:22" x14ac:dyDescent="0.3">
      <c r="A262" s="88">
        <v>2091.57613969166</v>
      </c>
      <c r="B262" s="94">
        <v>92.348333333333301</v>
      </c>
      <c r="C262" s="89"/>
      <c r="D262" s="90"/>
      <c r="Q262" s="84">
        <v>1953.0465833333301</v>
      </c>
      <c r="R262" s="93">
        <v>73.694583333333298</v>
      </c>
      <c r="U262" s="80">
        <v>2006.93199999999</v>
      </c>
      <c r="V262" s="92">
        <v>57.995833333333302</v>
      </c>
    </row>
    <row r="263" spans="1:22" x14ac:dyDescent="0.3">
      <c r="A263" s="88">
        <v>1767.7216455299899</v>
      </c>
      <c r="B263" s="94">
        <v>95.63</v>
      </c>
      <c r="C263" s="89"/>
      <c r="D263" s="90"/>
      <c r="Q263" s="80">
        <v>2006.93199999999</v>
      </c>
      <c r="R263" s="92">
        <v>57.995833333333302</v>
      </c>
      <c r="U263" s="84">
        <v>2167.6819583333299</v>
      </c>
      <c r="V263" s="93">
        <v>49.681249999999999</v>
      </c>
    </row>
    <row r="264" spans="1:22" x14ac:dyDescent="0.3">
      <c r="A264" s="88">
        <v>2194.2849347363599</v>
      </c>
      <c r="B264" s="94">
        <v>93.398181818181797</v>
      </c>
      <c r="C264" s="89"/>
      <c r="D264" s="90"/>
      <c r="Q264" s="84">
        <v>2167.6819583333299</v>
      </c>
      <c r="R264" s="93">
        <v>49.681249999999999</v>
      </c>
      <c r="U264" s="80">
        <v>2025.9698333333299</v>
      </c>
      <c r="V264" s="92">
        <v>28.802777777777699</v>
      </c>
    </row>
    <row r="265" spans="1:22" x14ac:dyDescent="0.3">
      <c r="A265" s="88">
        <v>2256.8843618562501</v>
      </c>
      <c r="B265" s="94">
        <v>96.203749999999999</v>
      </c>
      <c r="C265" s="89"/>
      <c r="D265" s="90"/>
      <c r="Q265" s="80">
        <v>2025.9698333333299</v>
      </c>
      <c r="R265" s="92">
        <v>28.802777777777699</v>
      </c>
      <c r="U265" s="84">
        <v>2364.0405416666599</v>
      </c>
      <c r="V265" s="93">
        <v>57.887916666666598</v>
      </c>
    </row>
    <row r="266" spans="1:22" x14ac:dyDescent="0.3">
      <c r="A266" s="88">
        <v>2440.1407365749901</v>
      </c>
      <c r="B266" s="94">
        <v>94.444166666666604</v>
      </c>
      <c r="C266" s="89"/>
      <c r="D266" s="90"/>
      <c r="Q266" s="84">
        <v>2364.0405416666599</v>
      </c>
      <c r="R266" s="93">
        <v>57.887916666666598</v>
      </c>
      <c r="U266" s="80">
        <v>1953.5266875</v>
      </c>
      <c r="V266" s="92">
        <v>34.658124999999998</v>
      </c>
    </row>
    <row r="267" spans="1:22" x14ac:dyDescent="0.3">
      <c r="A267" s="88">
        <v>2054.2260679208298</v>
      </c>
      <c r="B267" s="94">
        <v>92.017499999999998</v>
      </c>
      <c r="C267" s="89"/>
      <c r="D267" s="90"/>
      <c r="Q267" s="80">
        <v>1953.5266875</v>
      </c>
      <c r="R267" s="92">
        <v>34.658124999999998</v>
      </c>
      <c r="U267" s="84">
        <v>2081.5011666666601</v>
      </c>
      <c r="V267" s="93">
        <v>42.6458333333333</v>
      </c>
    </row>
    <row r="268" spans="1:22" x14ac:dyDescent="0.3">
      <c r="A268" s="88">
        <v>2363.7651461291598</v>
      </c>
      <c r="B268" s="94">
        <v>95.212499999999906</v>
      </c>
      <c r="C268" s="89"/>
      <c r="D268" s="90"/>
      <c r="Q268" s="84">
        <v>2081.5011666666601</v>
      </c>
      <c r="R268" s="93">
        <v>42.6458333333333</v>
      </c>
      <c r="U268" s="80">
        <v>1833.8292916666601</v>
      </c>
      <c r="V268" s="92">
        <v>38.750833333333297</v>
      </c>
    </row>
    <row r="269" spans="1:22" x14ac:dyDescent="0.3">
      <c r="A269" s="88">
        <v>2197.8695865333302</v>
      </c>
      <c r="B269" s="94">
        <v>95.262222222222206</v>
      </c>
      <c r="C269" s="89"/>
      <c r="D269" s="90"/>
      <c r="Q269" s="80">
        <v>1833.8292916666601</v>
      </c>
      <c r="R269" s="92">
        <v>38.750833333333297</v>
      </c>
      <c r="U269" s="84">
        <v>2114.1895</v>
      </c>
      <c r="V269" s="93">
        <v>44.832083333333301</v>
      </c>
    </row>
    <row r="270" spans="1:22" x14ac:dyDescent="0.3">
      <c r="A270" s="88">
        <v>2418.2252856916598</v>
      </c>
      <c r="B270" s="94">
        <v>92.738333333333301</v>
      </c>
      <c r="C270" s="89"/>
      <c r="D270" s="90"/>
      <c r="Q270" s="84">
        <v>2114.1895</v>
      </c>
      <c r="R270" s="93">
        <v>44.832083333333301</v>
      </c>
      <c r="U270" s="80">
        <v>1983.90711111111</v>
      </c>
      <c r="V270" s="92">
        <v>37.403888888888801</v>
      </c>
    </row>
    <row r="271" spans="1:22" x14ac:dyDescent="0.3">
      <c r="A271" s="88">
        <v>2219.37749874375</v>
      </c>
      <c r="B271" s="94">
        <v>96.783749999999998</v>
      </c>
      <c r="C271" s="89"/>
      <c r="D271" s="90"/>
      <c r="Q271" s="80">
        <v>1983.90711111111</v>
      </c>
      <c r="R271" s="92">
        <v>37.403888888888801</v>
      </c>
      <c r="U271" s="84">
        <v>2093.3930833333302</v>
      </c>
      <c r="V271" s="93">
        <v>46.276249999999997</v>
      </c>
    </row>
    <row r="272" spans="1:22" x14ac:dyDescent="0.3">
      <c r="A272" s="88">
        <v>2426.06493250416</v>
      </c>
      <c r="B272" s="94">
        <v>94.048333333333304</v>
      </c>
      <c r="C272" s="89"/>
      <c r="D272" s="90"/>
      <c r="Q272" s="84">
        <v>2093.3930833333302</v>
      </c>
      <c r="R272" s="93">
        <v>46.276249999999997</v>
      </c>
      <c r="U272" s="80">
        <v>1989.1543750000001</v>
      </c>
      <c r="V272" s="92">
        <v>37.748750000000001</v>
      </c>
    </row>
    <row r="273" spans="1:22" x14ac:dyDescent="0.3">
      <c r="A273" s="88">
        <v>2061.1680646954501</v>
      </c>
      <c r="B273" s="94">
        <v>91.727272727272705</v>
      </c>
      <c r="C273" s="89"/>
      <c r="D273" s="90"/>
      <c r="Q273" s="80">
        <v>1989.1543750000001</v>
      </c>
      <c r="R273" s="92">
        <v>37.748750000000001</v>
      </c>
      <c r="U273" s="84">
        <v>2151.98383333333</v>
      </c>
      <c r="V273" s="93">
        <v>46.262083333333301</v>
      </c>
    </row>
    <row r="274" spans="1:22" x14ac:dyDescent="0.3">
      <c r="A274" s="88">
        <v>2398.4183871208202</v>
      </c>
      <c r="B274" s="94">
        <v>92.79</v>
      </c>
      <c r="C274" s="89"/>
      <c r="D274" s="90"/>
      <c r="Q274" s="84">
        <v>2151.98383333333</v>
      </c>
      <c r="R274" s="93">
        <v>46.262083333333301</v>
      </c>
      <c r="U274" s="80">
        <v>1885.0945454545399</v>
      </c>
      <c r="V274" s="92">
        <v>39.879090909090898</v>
      </c>
    </row>
    <row r="275" spans="1:22" x14ac:dyDescent="0.3">
      <c r="A275" s="88">
        <v>1932.5191484818099</v>
      </c>
      <c r="B275" s="94">
        <v>91.99</v>
      </c>
      <c r="C275" s="89"/>
      <c r="D275" s="90"/>
      <c r="Q275" s="80">
        <v>1885.0945454545399</v>
      </c>
      <c r="R275" s="92">
        <v>39.879090909090898</v>
      </c>
      <c r="U275" s="84">
        <v>2100.1242499999998</v>
      </c>
      <c r="V275" s="93">
        <v>47.372916666666598</v>
      </c>
    </row>
    <row r="276" spans="1:22" x14ac:dyDescent="0.3">
      <c r="A276" s="88">
        <v>2209.34832387499</v>
      </c>
      <c r="B276" s="94">
        <v>90.05</v>
      </c>
      <c r="C276" s="89"/>
      <c r="D276" s="90"/>
      <c r="Q276" s="84">
        <v>2100.1242499999998</v>
      </c>
      <c r="R276" s="93">
        <v>47.372916666666598</v>
      </c>
      <c r="U276" s="80">
        <v>1702.1761818181801</v>
      </c>
      <c r="V276" s="92">
        <v>40.558181818181801</v>
      </c>
    </row>
    <row r="277" spans="1:22" x14ac:dyDescent="0.3">
      <c r="A277" s="88">
        <v>1804.0047631083301</v>
      </c>
      <c r="B277" s="94">
        <v>93.491666666666603</v>
      </c>
      <c r="C277" s="89"/>
      <c r="D277" s="90"/>
      <c r="Q277" s="80">
        <v>1702.1761818181801</v>
      </c>
      <c r="R277" s="92">
        <v>40.558181818181801</v>
      </c>
      <c r="U277" s="84">
        <v>1951.5956249999999</v>
      </c>
      <c r="V277" s="93">
        <v>53.550416666666599</v>
      </c>
    </row>
    <row r="278" spans="1:22" x14ac:dyDescent="0.3">
      <c r="A278" s="88">
        <v>2239.4996949791598</v>
      </c>
      <c r="B278" s="94">
        <v>90.999166666666596</v>
      </c>
      <c r="C278" s="89"/>
      <c r="D278" s="90"/>
      <c r="Q278" s="84">
        <v>1951.5956249999999</v>
      </c>
      <c r="R278" s="93">
        <v>53.550416666666599</v>
      </c>
      <c r="U278" s="80">
        <v>1599.57408333333</v>
      </c>
      <c r="V278" s="92">
        <v>47.153750000000002</v>
      </c>
    </row>
    <row r="279" spans="1:22" x14ac:dyDescent="0.3">
      <c r="A279" s="88">
        <v>2215.2909385708299</v>
      </c>
      <c r="B279" s="94">
        <v>93.266666666666595</v>
      </c>
      <c r="C279" s="89"/>
      <c r="D279" s="90"/>
      <c r="Q279" s="80">
        <v>1599.57408333333</v>
      </c>
      <c r="R279" s="92">
        <v>47.153750000000002</v>
      </c>
      <c r="U279" s="84">
        <v>1928.0886666666599</v>
      </c>
      <c r="V279" s="93">
        <v>54.608333333333299</v>
      </c>
    </row>
    <row r="280" spans="1:22" x14ac:dyDescent="0.3">
      <c r="A280" s="88">
        <v>2526.5955351749899</v>
      </c>
      <c r="B280" s="94">
        <v>91.999166666666596</v>
      </c>
      <c r="C280" s="89"/>
      <c r="D280" s="90"/>
      <c r="Q280" s="84">
        <v>1928.0886666666599</v>
      </c>
      <c r="R280" s="93">
        <v>54.608333333333299</v>
      </c>
      <c r="U280" s="80">
        <v>1874.05004166666</v>
      </c>
      <c r="V280" s="92">
        <v>50.127083333333303</v>
      </c>
    </row>
    <row r="281" spans="1:22" x14ac:dyDescent="0.3">
      <c r="A281" s="88">
        <v>2102.5246024374901</v>
      </c>
      <c r="B281" s="94">
        <v>90.307500000000005</v>
      </c>
      <c r="C281" s="89"/>
      <c r="D281" s="90"/>
      <c r="Q281" s="80">
        <v>1874.05004166666</v>
      </c>
      <c r="R281" s="92">
        <v>50.127083333333303</v>
      </c>
      <c r="U281" s="84">
        <v>2228.79675</v>
      </c>
      <c r="V281" s="93">
        <v>49.530833333333298</v>
      </c>
    </row>
    <row r="282" spans="1:22" x14ac:dyDescent="0.3">
      <c r="A282" s="88">
        <v>2350.89282996666</v>
      </c>
      <c r="B282" s="94">
        <v>91.424166666666594</v>
      </c>
      <c r="C282" s="89"/>
      <c r="D282" s="90"/>
      <c r="Q282" s="84">
        <v>2228.79675</v>
      </c>
      <c r="R282" s="93">
        <v>49.530833333333298</v>
      </c>
      <c r="U282" s="80">
        <v>1865.50854166666</v>
      </c>
      <c r="V282" s="92">
        <v>38.462499999999999</v>
      </c>
    </row>
    <row r="283" spans="1:22" x14ac:dyDescent="0.3">
      <c r="A283" s="88">
        <v>2121.1059986833302</v>
      </c>
      <c r="B283" s="94">
        <v>92.987499999999997</v>
      </c>
      <c r="C283" s="89"/>
      <c r="D283" s="90"/>
      <c r="Q283" s="80">
        <v>1865.50854166666</v>
      </c>
      <c r="R283" s="92">
        <v>38.462499999999999</v>
      </c>
      <c r="U283" s="84">
        <v>2147.9385416666601</v>
      </c>
      <c r="V283" s="93">
        <v>47.275416666666601</v>
      </c>
    </row>
    <row r="284" spans="1:22" x14ac:dyDescent="0.3">
      <c r="A284" s="88">
        <v>2473.74528315416</v>
      </c>
      <c r="B284" s="94">
        <v>96.709166666666604</v>
      </c>
      <c r="C284" s="89"/>
      <c r="D284" s="90"/>
      <c r="Q284" s="84">
        <v>2147.9385416666601</v>
      </c>
      <c r="R284" s="93">
        <v>47.275416666666601</v>
      </c>
      <c r="U284" s="80">
        <v>1896.82779166666</v>
      </c>
      <c r="V284" s="92">
        <v>45.832500000000003</v>
      </c>
    </row>
    <row r="285" spans="1:22" x14ac:dyDescent="0.3">
      <c r="A285" s="88">
        <v>2153.7002823791599</v>
      </c>
      <c r="B285" s="94">
        <v>94.152500000000003</v>
      </c>
      <c r="C285" s="89"/>
      <c r="D285" s="90"/>
      <c r="Q285" s="80">
        <v>1896.82779166666</v>
      </c>
      <c r="R285" s="92">
        <v>45.832500000000003</v>
      </c>
      <c r="U285" s="84">
        <v>2179.9699166666601</v>
      </c>
      <c r="V285" s="93">
        <v>50.742916666666602</v>
      </c>
    </row>
    <row r="286" spans="1:22" x14ac:dyDescent="0.3">
      <c r="A286" s="88">
        <v>2502.3010268374901</v>
      </c>
      <c r="B286" s="94">
        <v>94.873333333333306</v>
      </c>
      <c r="C286" s="89"/>
      <c r="D286" s="90"/>
      <c r="Q286" s="84">
        <v>2179.9699166666601</v>
      </c>
      <c r="R286" s="93">
        <v>50.742916666666602</v>
      </c>
      <c r="U286" s="80">
        <v>1908.9708333333299</v>
      </c>
      <c r="V286" s="92">
        <v>46.262499999999903</v>
      </c>
    </row>
    <row r="287" spans="1:22" x14ac:dyDescent="0.3">
      <c r="A287" s="88">
        <v>2305.6693803666599</v>
      </c>
      <c r="B287" s="94">
        <v>95.133333333333297</v>
      </c>
      <c r="C287" s="89"/>
      <c r="D287" s="90"/>
      <c r="Q287" s="80">
        <v>1908.9708333333299</v>
      </c>
      <c r="R287" s="92">
        <v>46.262499999999903</v>
      </c>
      <c r="U287" s="84">
        <v>2201.0394166666601</v>
      </c>
      <c r="V287" s="93">
        <v>49.195</v>
      </c>
    </row>
    <row r="288" spans="1:22" x14ac:dyDescent="0.3">
      <c r="A288" s="88">
        <v>2412.1884145583299</v>
      </c>
      <c r="B288" s="94">
        <v>93.0208333333333</v>
      </c>
      <c r="C288" s="89"/>
      <c r="D288" s="90"/>
      <c r="Q288" s="84">
        <v>2201.0394166666601</v>
      </c>
      <c r="R288" s="93">
        <v>49.195</v>
      </c>
      <c r="U288" s="80">
        <v>1941.4735416666599</v>
      </c>
      <c r="V288" s="92">
        <v>37.257083333333298</v>
      </c>
    </row>
    <row r="289" spans="1:22" x14ac:dyDescent="0.3">
      <c r="A289" s="88">
        <v>2151.8897925285601</v>
      </c>
      <c r="B289" s="94">
        <v>96.294285714285706</v>
      </c>
      <c r="C289" s="89"/>
      <c r="D289" s="90"/>
      <c r="Q289" s="80">
        <v>1941.4735416666599</v>
      </c>
      <c r="R289" s="92">
        <v>37.257083333333298</v>
      </c>
      <c r="U289" s="84">
        <v>2156.9471250000001</v>
      </c>
      <c r="V289" s="93">
        <v>43.033333333333303</v>
      </c>
    </row>
    <row r="290" spans="1:22" x14ac:dyDescent="0.3">
      <c r="A290" s="88">
        <v>2256.65196733333</v>
      </c>
      <c r="B290" s="94">
        <v>94.922499999999999</v>
      </c>
      <c r="C290" s="89"/>
      <c r="D290" s="90"/>
      <c r="Q290" s="84">
        <v>2156.9471250000001</v>
      </c>
      <c r="R290" s="93">
        <v>43.033333333333303</v>
      </c>
      <c r="U290" s="80">
        <v>1900.7242857142801</v>
      </c>
      <c r="V290" s="92">
        <v>39.896428571428501</v>
      </c>
    </row>
    <row r="291" spans="1:22" x14ac:dyDescent="0.3">
      <c r="A291" s="88">
        <v>1836.86610517083</v>
      </c>
      <c r="B291" s="94">
        <v>92.642499999999998</v>
      </c>
      <c r="C291" s="89"/>
      <c r="D291" s="90"/>
      <c r="Q291" s="80">
        <v>1900.7242857142801</v>
      </c>
      <c r="R291" s="92">
        <v>39.896428571428501</v>
      </c>
      <c r="U291" s="84">
        <v>1990.6963333333299</v>
      </c>
      <c r="V291" s="93">
        <v>53.087499999999999</v>
      </c>
    </row>
    <row r="292" spans="1:22" x14ac:dyDescent="0.3">
      <c r="A292" s="88">
        <v>2239.7297245291602</v>
      </c>
      <c r="B292" s="94">
        <v>93.298333333333304</v>
      </c>
      <c r="C292" s="89"/>
      <c r="D292" s="90"/>
      <c r="Q292" s="84">
        <v>1990.6963333333299</v>
      </c>
      <c r="R292" s="93">
        <v>53.087499999999999</v>
      </c>
      <c r="U292" s="80">
        <v>1641.170875</v>
      </c>
      <c r="V292" s="92">
        <v>44.002499999999998</v>
      </c>
    </row>
    <row r="293" spans="1:22" x14ac:dyDescent="0.3">
      <c r="A293" s="88">
        <v>2140.23545285416</v>
      </c>
      <c r="B293" s="94">
        <v>90.047499999999999</v>
      </c>
      <c r="C293" s="89"/>
      <c r="D293" s="90"/>
      <c r="Q293" s="80">
        <v>1641.170875</v>
      </c>
      <c r="R293" s="92">
        <v>44.002499999999998</v>
      </c>
      <c r="U293" s="84">
        <v>1928.3489999999999</v>
      </c>
      <c r="V293" s="93">
        <v>50.586666666666602</v>
      </c>
    </row>
    <row r="294" spans="1:22" x14ac:dyDescent="0.3">
      <c r="A294" s="88">
        <v>2506.3152242749902</v>
      </c>
      <c r="B294" s="94">
        <v>93.348333333333301</v>
      </c>
      <c r="C294" s="89"/>
      <c r="D294" s="90"/>
      <c r="Q294" s="84">
        <v>1928.3489999999999</v>
      </c>
      <c r="R294" s="93">
        <v>50.586666666666602</v>
      </c>
      <c r="U294" s="80">
        <v>1902.70066666666</v>
      </c>
      <c r="V294" s="92">
        <v>46.027083333333302</v>
      </c>
    </row>
    <row r="295" spans="1:22" x14ac:dyDescent="0.3">
      <c r="A295" s="88">
        <v>2137.7923270874899</v>
      </c>
      <c r="B295" s="94">
        <v>91.872500000000002</v>
      </c>
      <c r="C295" s="89"/>
      <c r="D295" s="90"/>
      <c r="Q295" s="80">
        <v>1902.70066666666</v>
      </c>
      <c r="R295" s="92">
        <v>46.027083333333302</v>
      </c>
      <c r="U295" s="84">
        <v>2189.06766666666</v>
      </c>
      <c r="V295" s="93">
        <v>51.392916666666601</v>
      </c>
    </row>
    <row r="296" spans="1:22" x14ac:dyDescent="0.3">
      <c r="A296" s="88">
        <v>2460.35066638749</v>
      </c>
      <c r="B296" s="94">
        <v>89.765833333333305</v>
      </c>
      <c r="C296" s="89"/>
      <c r="D296" s="90"/>
      <c r="Q296" s="84">
        <v>2189.06766666666</v>
      </c>
      <c r="R296" s="93">
        <v>51.392916666666601</v>
      </c>
      <c r="U296" s="80">
        <v>1932.2342083333299</v>
      </c>
      <c r="V296" s="92">
        <v>46.5908333333333</v>
      </c>
    </row>
    <row r="297" spans="1:22" x14ac:dyDescent="0.3">
      <c r="A297" s="88">
        <v>2122.5202968374902</v>
      </c>
      <c r="B297" s="94">
        <v>93.4583333333333</v>
      </c>
      <c r="C297" s="89"/>
      <c r="D297" s="90"/>
      <c r="Q297" s="80">
        <v>1932.2342083333299</v>
      </c>
      <c r="R297" s="92">
        <v>46.5908333333333</v>
      </c>
      <c r="U297" s="84">
        <v>2221.4512083333302</v>
      </c>
      <c r="V297" s="93">
        <v>54.303750000000001</v>
      </c>
    </row>
    <row r="298" spans="1:22" x14ac:dyDescent="0.3">
      <c r="A298" s="88">
        <v>2413.4504149291602</v>
      </c>
      <c r="B298" s="94">
        <v>91.805833333333297</v>
      </c>
      <c r="C298" s="89"/>
      <c r="D298" s="90"/>
      <c r="Q298" s="84">
        <v>2221.4512083333302</v>
      </c>
      <c r="R298" s="93">
        <v>54.303750000000001</v>
      </c>
      <c r="U298" s="80">
        <v>1911.44145833333</v>
      </c>
      <c r="V298" s="92">
        <v>45.068750000000001</v>
      </c>
    </row>
    <row r="299" spans="1:22" x14ac:dyDescent="0.3">
      <c r="A299" s="88">
        <v>2454.0782498888798</v>
      </c>
      <c r="B299" s="94">
        <v>94.952222222222204</v>
      </c>
      <c r="C299" s="89"/>
      <c r="D299" s="90"/>
      <c r="Q299" s="80">
        <v>1911.44145833333</v>
      </c>
      <c r="R299" s="92">
        <v>45.068750000000001</v>
      </c>
      <c r="U299" s="84">
        <v>2154.5671666666599</v>
      </c>
      <c r="V299" s="93">
        <v>42.706249999999997</v>
      </c>
    </row>
    <row r="300" spans="1:22" x14ac:dyDescent="0.3">
      <c r="A300" s="88">
        <v>2702.1822030666599</v>
      </c>
      <c r="B300" s="94">
        <v>95.894166666666607</v>
      </c>
      <c r="C300" s="89"/>
      <c r="D300" s="90"/>
      <c r="Q300" s="84">
        <v>2154.5671666666599</v>
      </c>
      <c r="R300" s="93">
        <v>42.706249999999997</v>
      </c>
      <c r="U300" s="80">
        <v>2086.4557222222202</v>
      </c>
      <c r="V300" s="92">
        <v>35.205555555555499</v>
      </c>
    </row>
    <row r="301" spans="1:22" x14ac:dyDescent="0.3">
      <c r="A301" s="88">
        <v>2678.7584678062399</v>
      </c>
      <c r="B301" s="94">
        <v>90.924999999999997</v>
      </c>
      <c r="C301" s="89"/>
      <c r="D301" s="90"/>
      <c r="Q301" s="80">
        <v>2086.4557222222202</v>
      </c>
      <c r="R301" s="92">
        <v>35.205555555555499</v>
      </c>
      <c r="U301" s="84">
        <v>2375.8916249999902</v>
      </c>
      <c r="V301" s="93">
        <v>49.220833333333303</v>
      </c>
    </row>
    <row r="302" spans="1:22" x14ac:dyDescent="0.3">
      <c r="A302" s="88">
        <v>2736.0415722318098</v>
      </c>
      <c r="B302" s="94">
        <v>91.3272727272727</v>
      </c>
      <c r="C302" s="89"/>
      <c r="D302" s="90"/>
      <c r="Q302" s="84">
        <v>2375.8916249999902</v>
      </c>
      <c r="R302" s="93">
        <v>49.220833333333303</v>
      </c>
      <c r="U302" s="80">
        <v>2278.90968749999</v>
      </c>
      <c r="V302" s="92">
        <v>42.534374999999997</v>
      </c>
    </row>
    <row r="303" spans="1:22" x14ac:dyDescent="0.3">
      <c r="A303" s="88">
        <v>2425.2262150699898</v>
      </c>
      <c r="B303" s="94">
        <v>89.527999999999906</v>
      </c>
      <c r="C303" s="89"/>
      <c r="D303" s="90"/>
      <c r="Q303" s="80">
        <v>2278.90968749999</v>
      </c>
      <c r="R303" s="92">
        <v>42.534374999999997</v>
      </c>
      <c r="U303" s="84">
        <v>2414.6731818181802</v>
      </c>
      <c r="V303" s="93">
        <v>49.414090909090902</v>
      </c>
    </row>
    <row r="304" spans="1:22" x14ac:dyDescent="0.3">
      <c r="A304" s="88">
        <v>2471.2303256999899</v>
      </c>
      <c r="B304" s="94">
        <v>95.992499999999893</v>
      </c>
      <c r="C304" s="89"/>
      <c r="D304" s="90"/>
      <c r="Q304" s="84">
        <v>2414.6731818181802</v>
      </c>
      <c r="R304" s="93">
        <v>49.414090909090902</v>
      </c>
      <c r="U304" s="80">
        <v>1976.13129999999</v>
      </c>
      <c r="V304" s="92">
        <v>53.580699999999901</v>
      </c>
    </row>
    <row r="305" spans="1:22" x14ac:dyDescent="0.3">
      <c r="A305" s="88">
        <v>2015.5064658958299</v>
      </c>
      <c r="B305" s="94">
        <v>95.757499999999993</v>
      </c>
      <c r="C305" s="89"/>
      <c r="D305" s="90"/>
      <c r="Q305" s="80">
        <v>1976.13129999999</v>
      </c>
      <c r="R305" s="92">
        <v>53.580699999999901</v>
      </c>
      <c r="U305" s="84">
        <v>2665.5086249999999</v>
      </c>
      <c r="V305" s="93">
        <v>84.922083333333305</v>
      </c>
    </row>
    <row r="306" spans="1:22" x14ac:dyDescent="0.3">
      <c r="A306" s="88">
        <v>2465.7789927958302</v>
      </c>
      <c r="B306" s="94">
        <v>88.090833333333293</v>
      </c>
      <c r="C306" s="89"/>
      <c r="D306" s="90"/>
      <c r="Q306" s="84">
        <v>2665.5086249999999</v>
      </c>
      <c r="R306" s="93">
        <v>84.922083333333305</v>
      </c>
      <c r="U306" s="80">
        <v>2063.6120000000001</v>
      </c>
      <c r="V306" s="92">
        <v>39.346999999999902</v>
      </c>
    </row>
    <row r="307" spans="1:22" x14ac:dyDescent="0.3">
      <c r="A307" s="88">
        <v>1971.19641015555</v>
      </c>
      <c r="B307" s="94">
        <v>91.118888888888804</v>
      </c>
      <c r="C307" s="89"/>
      <c r="D307" s="90"/>
      <c r="Q307" s="80">
        <v>2063.6120000000001</v>
      </c>
      <c r="R307" s="92">
        <v>39.346999999999902</v>
      </c>
      <c r="U307" s="84">
        <v>2220.75304166666</v>
      </c>
      <c r="V307" s="93">
        <v>43.315916666666602</v>
      </c>
    </row>
    <row r="308" spans="1:22" x14ac:dyDescent="0.3">
      <c r="A308" s="88">
        <v>2330.57700935</v>
      </c>
      <c r="B308" s="94">
        <v>88.774166666666602</v>
      </c>
      <c r="C308" s="89"/>
      <c r="D308" s="90"/>
      <c r="Q308" s="84">
        <v>2220.75304166666</v>
      </c>
      <c r="R308" s="93">
        <v>43.315916666666602</v>
      </c>
      <c r="U308" s="80">
        <v>2043.6455000000001</v>
      </c>
      <c r="V308" s="92">
        <v>47.9022222222222</v>
      </c>
    </row>
    <row r="309" spans="1:22" x14ac:dyDescent="0.3">
      <c r="A309" s="88">
        <v>2225.8439881541599</v>
      </c>
      <c r="B309" s="94">
        <v>91.893333333333302</v>
      </c>
      <c r="C309" s="89"/>
      <c r="D309" s="90"/>
      <c r="Q309" s="80">
        <v>2043.6455000000001</v>
      </c>
      <c r="R309" s="92">
        <v>47.9022222222222</v>
      </c>
      <c r="U309" s="84">
        <v>2350.2772916666599</v>
      </c>
      <c r="V309" s="93">
        <v>54.980166666666598</v>
      </c>
    </row>
    <row r="310" spans="1:22" x14ac:dyDescent="0.3">
      <c r="A310" s="88">
        <v>2563.3973150874899</v>
      </c>
      <c r="B310" s="94">
        <v>91.952500000000001</v>
      </c>
      <c r="C310" s="89"/>
      <c r="D310" s="90"/>
      <c r="Q310" s="84">
        <v>2350.2772916666599</v>
      </c>
      <c r="R310" s="93">
        <v>54.980166666666598</v>
      </c>
      <c r="U310" s="80">
        <v>1895.89842857142</v>
      </c>
      <c r="V310" s="92">
        <v>35.089999999999897</v>
      </c>
    </row>
    <row r="311" spans="1:22" x14ac:dyDescent="0.3">
      <c r="A311" s="88">
        <v>2178.5005601166599</v>
      </c>
      <c r="B311" s="94">
        <v>94.504999999999995</v>
      </c>
      <c r="C311" s="89"/>
      <c r="D311" s="90"/>
      <c r="Q311" s="80">
        <v>1895.89842857142</v>
      </c>
      <c r="R311" s="92">
        <v>35.089999999999897</v>
      </c>
      <c r="U311" s="84">
        <v>2092.5697499999901</v>
      </c>
      <c r="V311" s="93">
        <v>41.228333333333303</v>
      </c>
    </row>
    <row r="312" spans="1:22" x14ac:dyDescent="0.3">
      <c r="A312" s="88">
        <v>2503.8253872708201</v>
      </c>
      <c r="B312" s="94">
        <v>91.514999999999901</v>
      </c>
      <c r="C312" s="89"/>
      <c r="D312" s="90"/>
      <c r="Q312" s="84">
        <v>2092.5697499999901</v>
      </c>
      <c r="R312" s="93">
        <v>41.228333333333303</v>
      </c>
      <c r="U312" s="80">
        <v>1798.14591666666</v>
      </c>
      <c r="V312" s="92">
        <v>48.412916666666597</v>
      </c>
    </row>
    <row r="313" spans="1:22" x14ac:dyDescent="0.3">
      <c r="A313" s="88">
        <v>2083.68529156666</v>
      </c>
      <c r="B313" s="94">
        <v>92.745000000000005</v>
      </c>
      <c r="C313" s="89"/>
      <c r="D313" s="90"/>
      <c r="Q313" s="80">
        <v>1798.14591666666</v>
      </c>
      <c r="R313" s="92">
        <v>48.412916666666597</v>
      </c>
      <c r="U313" s="84">
        <v>2105.5673333333302</v>
      </c>
      <c r="V313" s="93">
        <v>49.219999999999899</v>
      </c>
    </row>
    <row r="314" spans="1:22" x14ac:dyDescent="0.3">
      <c r="A314" s="88">
        <v>2555.2738623083301</v>
      </c>
      <c r="B314" s="94">
        <v>89.092499999999902</v>
      </c>
      <c r="C314" s="89"/>
      <c r="D314" s="90"/>
      <c r="Q314" s="84">
        <v>2105.5673333333302</v>
      </c>
      <c r="R314" s="93">
        <v>49.219999999999899</v>
      </c>
      <c r="U314" s="80">
        <v>1923.17379166666</v>
      </c>
      <c r="V314" s="92">
        <v>51.047083333333298</v>
      </c>
    </row>
    <row r="315" spans="1:22" x14ac:dyDescent="0.3">
      <c r="A315" s="88">
        <v>2183.7037006874998</v>
      </c>
      <c r="B315" s="94">
        <v>98.242499999999893</v>
      </c>
      <c r="C315" s="89"/>
      <c r="D315" s="90"/>
      <c r="Q315" s="80">
        <v>1923.17379166666</v>
      </c>
      <c r="R315" s="92">
        <v>51.047083333333298</v>
      </c>
      <c r="U315" s="84">
        <v>2208.3795416666599</v>
      </c>
      <c r="V315" s="93">
        <v>53.327916666666603</v>
      </c>
    </row>
    <row r="316" spans="1:22" x14ac:dyDescent="0.3">
      <c r="A316" s="88">
        <v>2578.8708050083301</v>
      </c>
      <c r="B316" s="94">
        <v>93.010833333333295</v>
      </c>
      <c r="C316" s="89"/>
      <c r="D316" s="90"/>
      <c r="Q316" s="84">
        <v>2208.3795416666599</v>
      </c>
      <c r="R316" s="93">
        <v>53.327916666666603</v>
      </c>
      <c r="U316" s="80">
        <v>1958.0631249999999</v>
      </c>
      <c r="V316" s="92">
        <v>46.842500000000001</v>
      </c>
    </row>
    <row r="317" spans="1:22" x14ac:dyDescent="0.3">
      <c r="A317" s="88">
        <v>2021.06139560833</v>
      </c>
      <c r="B317" s="94">
        <v>92.356666666666598</v>
      </c>
      <c r="C317" s="89"/>
      <c r="D317" s="90"/>
      <c r="Q317" s="80">
        <v>1958.0631249999999</v>
      </c>
      <c r="R317" s="92">
        <v>46.842500000000001</v>
      </c>
      <c r="U317" s="84">
        <v>2245.5582083333302</v>
      </c>
      <c r="V317" s="93">
        <v>56.6724999999999</v>
      </c>
    </row>
    <row r="318" spans="1:22" x14ac:dyDescent="0.3">
      <c r="A318" s="88">
        <v>2307.6349154958298</v>
      </c>
      <c r="B318" s="94">
        <v>93.078333333333305</v>
      </c>
      <c r="C318" s="89"/>
      <c r="D318" s="90"/>
      <c r="Q318" s="84">
        <v>2245.5582083333302</v>
      </c>
      <c r="R318" s="93">
        <v>56.6724999999999</v>
      </c>
      <c r="U318" s="80">
        <v>1918.86162499999</v>
      </c>
      <c r="V318" s="92">
        <v>42.86</v>
      </c>
    </row>
    <row r="319" spans="1:22" x14ac:dyDescent="0.3">
      <c r="A319" s="88">
        <v>1877.57732694583</v>
      </c>
      <c r="B319" s="94">
        <v>92.907499999999899</v>
      </c>
      <c r="C319" s="89"/>
      <c r="D319" s="90"/>
      <c r="Q319" s="80">
        <v>1918.86162499999</v>
      </c>
      <c r="R319" s="92">
        <v>42.86</v>
      </c>
      <c r="U319" s="84">
        <v>2000.08429166666</v>
      </c>
      <c r="V319" s="93">
        <v>53.180833333333297</v>
      </c>
    </row>
    <row r="320" spans="1:22" x14ac:dyDescent="0.3">
      <c r="A320" s="88">
        <v>2290.7028185624899</v>
      </c>
      <c r="B320" s="94">
        <v>92.074999999999903</v>
      </c>
      <c r="C320" s="89"/>
      <c r="D320" s="90"/>
      <c r="Q320" s="84">
        <v>2000.08429166666</v>
      </c>
      <c r="R320" s="93">
        <v>53.180833333333297</v>
      </c>
      <c r="U320" s="80">
        <v>1909.68320833333</v>
      </c>
      <c r="V320" s="92">
        <v>40.827083333333299</v>
      </c>
    </row>
    <row r="321" spans="1:22" x14ac:dyDescent="0.3">
      <c r="A321" s="88">
        <v>2201.9893836583301</v>
      </c>
      <c r="B321" s="94">
        <v>90.574166666666599</v>
      </c>
      <c r="C321" s="89"/>
      <c r="D321" s="90"/>
      <c r="Q321" s="80">
        <v>1909.68320833333</v>
      </c>
      <c r="R321" s="92">
        <v>40.827083333333299</v>
      </c>
      <c r="U321" s="84">
        <v>2065.2884583333298</v>
      </c>
      <c r="V321" s="93">
        <v>51.916249999999998</v>
      </c>
    </row>
    <row r="322" spans="1:22" x14ac:dyDescent="0.3">
      <c r="A322" s="88">
        <v>2536.5788713624902</v>
      </c>
      <c r="B322" s="94">
        <v>91.566666666666606</v>
      </c>
      <c r="C322" s="89"/>
      <c r="D322" s="90"/>
      <c r="Q322" s="84">
        <v>2065.2884583333298</v>
      </c>
      <c r="R322" s="93">
        <v>51.916249999999998</v>
      </c>
      <c r="U322" s="80">
        <v>1660.33879166666</v>
      </c>
      <c r="V322" s="92">
        <v>58.307499999999997</v>
      </c>
    </row>
    <row r="323" spans="1:22" x14ac:dyDescent="0.3">
      <c r="A323" s="88">
        <v>2227.0405394958302</v>
      </c>
      <c r="B323" s="94">
        <v>90.649999999999906</v>
      </c>
      <c r="C323" s="89"/>
      <c r="D323" s="90"/>
      <c r="Q323" s="80">
        <v>1660.33879166666</v>
      </c>
      <c r="R323" s="92">
        <v>58.307499999999997</v>
      </c>
      <c r="U323" s="84">
        <v>1883.58904166666</v>
      </c>
      <c r="V323" s="93">
        <v>79.133749999999907</v>
      </c>
    </row>
    <row r="324" spans="1:22" x14ac:dyDescent="0.3">
      <c r="A324" s="88">
        <v>2665.6304535374902</v>
      </c>
      <c r="B324" s="94">
        <v>93.179999999999893</v>
      </c>
      <c r="C324" s="89"/>
      <c r="D324" s="90"/>
      <c r="Q324" s="84">
        <v>1883.58904166666</v>
      </c>
      <c r="R324" s="93">
        <v>79.133749999999907</v>
      </c>
      <c r="U324" s="80">
        <v>1905.7972916666599</v>
      </c>
      <c r="V324" s="92">
        <v>52.497499999999903</v>
      </c>
    </row>
    <row r="325" spans="1:22" x14ac:dyDescent="0.3">
      <c r="A325" s="88">
        <v>2358.7919673049901</v>
      </c>
      <c r="B325" s="94">
        <v>92.728999999999999</v>
      </c>
      <c r="C325" s="89"/>
      <c r="D325" s="90"/>
      <c r="Q325" s="80">
        <v>1905.7972916666599</v>
      </c>
      <c r="R325" s="92">
        <v>52.497499999999903</v>
      </c>
      <c r="U325" s="84">
        <v>2126.8541249999998</v>
      </c>
      <c r="V325" s="93">
        <v>47.962916666666601</v>
      </c>
    </row>
    <row r="326" spans="1:22" x14ac:dyDescent="0.3">
      <c r="A326" s="88">
        <v>2582.399825</v>
      </c>
      <c r="B326" s="94">
        <v>91.346666666666593</v>
      </c>
      <c r="C326" s="89"/>
      <c r="D326" s="90"/>
      <c r="Q326" s="84">
        <v>2126.8541249999998</v>
      </c>
      <c r="R326" s="93">
        <v>47.962916666666601</v>
      </c>
      <c r="U326" s="80">
        <v>2100.2164583333301</v>
      </c>
      <c r="V326" s="92">
        <v>62.541249999999899</v>
      </c>
    </row>
    <row r="327" spans="1:22" x14ac:dyDescent="0.3">
      <c r="A327" s="88">
        <v>2205.4939439708301</v>
      </c>
      <c r="B327" s="94">
        <v>97.366666666666603</v>
      </c>
      <c r="C327" s="89"/>
      <c r="D327" s="90"/>
      <c r="Q327" s="80">
        <v>2100.2164583333301</v>
      </c>
      <c r="R327" s="92">
        <v>62.541249999999899</v>
      </c>
      <c r="U327" s="84">
        <v>2545.1474166666599</v>
      </c>
      <c r="V327" s="93">
        <v>79.1875</v>
      </c>
    </row>
    <row r="328" spans="1:22" x14ac:dyDescent="0.3">
      <c r="A328" s="88">
        <v>2531.0467592124901</v>
      </c>
      <c r="B328" s="94">
        <v>90.375833333333304</v>
      </c>
      <c r="C328" s="89"/>
      <c r="D328" s="90"/>
      <c r="Q328" s="84">
        <v>2545.1474166666599</v>
      </c>
      <c r="R328" s="93">
        <v>79.1875</v>
      </c>
      <c r="U328" s="80">
        <v>2023.9495833333301</v>
      </c>
      <c r="V328" s="92">
        <v>38.7470833333333</v>
      </c>
    </row>
    <row r="329" spans="1:22" x14ac:dyDescent="0.3">
      <c r="A329" s="88">
        <v>2264.1822469833301</v>
      </c>
      <c r="B329" s="94">
        <v>87.474999999999994</v>
      </c>
      <c r="C329" s="89"/>
      <c r="D329" s="90"/>
      <c r="Q329" s="80">
        <v>2023.9495833333301</v>
      </c>
      <c r="R329" s="92">
        <v>38.7470833333333</v>
      </c>
      <c r="U329" s="84">
        <v>2276.0501250000002</v>
      </c>
      <c r="V329" s="93">
        <v>49.417083333333302</v>
      </c>
    </row>
    <row r="330" spans="1:22" x14ac:dyDescent="0.3">
      <c r="A330" s="88">
        <v>2578.9773850833299</v>
      </c>
      <c r="B330" s="94">
        <v>94.589999999999904</v>
      </c>
      <c r="C330" s="89"/>
      <c r="D330" s="90"/>
      <c r="Q330" s="84">
        <v>2276.0501250000002</v>
      </c>
      <c r="R330" s="93">
        <v>49.417083333333302</v>
      </c>
      <c r="U330" s="80">
        <v>1991.1601250000001</v>
      </c>
      <c r="V330" s="92">
        <v>41.010833333333302</v>
      </c>
    </row>
    <row r="331" spans="1:22" x14ac:dyDescent="0.3">
      <c r="A331" s="88">
        <v>2073.3362390083298</v>
      </c>
      <c r="B331" s="94">
        <v>92.352500000000006</v>
      </c>
      <c r="C331" s="89"/>
      <c r="D331" s="90"/>
      <c r="Q331" s="80">
        <v>1991.1601250000001</v>
      </c>
      <c r="R331" s="92">
        <v>41.010833333333302</v>
      </c>
      <c r="U331" s="84">
        <v>2287.9387083333299</v>
      </c>
      <c r="V331" s="93">
        <v>48.966249999999903</v>
      </c>
    </row>
    <row r="332" spans="1:22" x14ac:dyDescent="0.3">
      <c r="A332" s="88">
        <v>2549.9073886291599</v>
      </c>
      <c r="B332" s="94">
        <v>93.919166666666598</v>
      </c>
      <c r="C332" s="89"/>
      <c r="D332" s="90"/>
      <c r="Q332" s="84">
        <v>2287.9387083333299</v>
      </c>
      <c r="R332" s="93">
        <v>48.966249999999903</v>
      </c>
      <c r="U332" s="80">
        <v>1849.9232916666599</v>
      </c>
      <c r="V332" s="92">
        <v>46.856666666666598</v>
      </c>
    </row>
    <row r="333" spans="1:22" x14ac:dyDescent="0.3">
      <c r="A333" s="88">
        <v>2066.1066521041598</v>
      </c>
      <c r="B333" s="94">
        <v>92.703333333333305</v>
      </c>
      <c r="C333" s="89"/>
      <c r="D333" s="90"/>
      <c r="Q333" s="80">
        <v>1849.9232916666599</v>
      </c>
      <c r="R333" s="92">
        <v>46.856666666666598</v>
      </c>
      <c r="U333" s="84">
        <v>2194.1292083333301</v>
      </c>
      <c r="V333" s="93">
        <v>60.067499999999903</v>
      </c>
    </row>
    <row r="334" spans="1:22" x14ac:dyDescent="0.3">
      <c r="A334" s="88">
        <v>2391.6909986791602</v>
      </c>
      <c r="B334" s="94">
        <v>89.927499999999995</v>
      </c>
      <c r="C334" s="89"/>
      <c r="D334" s="90"/>
      <c r="Q334" s="84">
        <v>2194.1292083333301</v>
      </c>
      <c r="R334" s="93">
        <v>60.067499999999903</v>
      </c>
      <c r="U334" s="80">
        <v>1790.3879583333301</v>
      </c>
      <c r="V334" s="92">
        <v>46.485833333333296</v>
      </c>
    </row>
    <row r="335" spans="1:22" x14ac:dyDescent="0.3">
      <c r="A335" s="88">
        <v>2231.3980455291598</v>
      </c>
      <c r="B335" s="94">
        <v>92.654999999999902</v>
      </c>
      <c r="C335" s="89"/>
      <c r="D335" s="90"/>
      <c r="Q335" s="80">
        <v>1790.3879583333301</v>
      </c>
      <c r="R335" s="92">
        <v>46.485833333333296</v>
      </c>
      <c r="U335" s="84">
        <v>2141.3363749999999</v>
      </c>
      <c r="V335" s="93">
        <v>63.379999999999903</v>
      </c>
    </row>
    <row r="336" spans="1:22" x14ac:dyDescent="0.3">
      <c r="A336" s="88">
        <v>2742.09098012499</v>
      </c>
      <c r="B336" s="94">
        <v>93.805833333333297</v>
      </c>
      <c r="C336" s="89"/>
      <c r="D336" s="90"/>
      <c r="Q336" s="84">
        <v>2141.3363749999999</v>
      </c>
      <c r="R336" s="93">
        <v>63.379999999999903</v>
      </c>
      <c r="U336" s="80">
        <v>2057.9334999999901</v>
      </c>
      <c r="V336" s="92">
        <v>56.775833333333303</v>
      </c>
    </row>
    <row r="337" spans="1:22" x14ac:dyDescent="0.3">
      <c r="A337" s="88">
        <v>2318.3316843083298</v>
      </c>
      <c r="B337" s="94">
        <v>91.402500000000003</v>
      </c>
      <c r="C337" s="89"/>
      <c r="D337" s="90"/>
      <c r="Q337" s="80">
        <v>2057.9334999999901</v>
      </c>
      <c r="R337" s="92">
        <v>56.775833333333303</v>
      </c>
      <c r="U337" s="84">
        <v>2406.0681666666601</v>
      </c>
      <c r="V337" s="93">
        <v>71.761666666666599</v>
      </c>
    </row>
    <row r="338" spans="1:22" x14ac:dyDescent="0.3">
      <c r="A338" s="88">
        <v>2765.9187628833301</v>
      </c>
      <c r="B338" s="94">
        <v>92.496666666666599</v>
      </c>
      <c r="C338" s="89"/>
      <c r="D338" s="90"/>
      <c r="Q338" s="84">
        <v>2406.0681666666601</v>
      </c>
      <c r="R338" s="93">
        <v>71.761666666666599</v>
      </c>
      <c r="U338" s="80">
        <v>2095.8654166666602</v>
      </c>
      <c r="V338" s="92">
        <v>57.215416666666599</v>
      </c>
    </row>
    <row r="339" spans="1:22" x14ac:dyDescent="0.3">
      <c r="A339" s="88">
        <v>2283.41872064166</v>
      </c>
      <c r="B339" s="94">
        <v>90.926666666666605</v>
      </c>
      <c r="C339" s="89"/>
      <c r="D339" s="90"/>
      <c r="Q339" s="80">
        <v>2095.8654166666602</v>
      </c>
      <c r="R339" s="92">
        <v>57.215416666666599</v>
      </c>
      <c r="U339" s="84">
        <v>2445.3009999999999</v>
      </c>
      <c r="V339" s="93">
        <v>72.071666666666601</v>
      </c>
    </row>
    <row r="340" spans="1:22" x14ac:dyDescent="0.3">
      <c r="A340" s="88">
        <v>2579.1935956208299</v>
      </c>
      <c r="B340" s="94">
        <v>95.913333333333298</v>
      </c>
      <c r="C340" s="89"/>
      <c r="D340" s="90"/>
      <c r="Q340" s="84">
        <v>2445.3009999999999</v>
      </c>
      <c r="R340" s="93">
        <v>72.071666666666601</v>
      </c>
      <c r="U340" s="80">
        <v>2086.9225833333298</v>
      </c>
      <c r="V340" s="92">
        <v>55.789166666666603</v>
      </c>
    </row>
    <row r="341" spans="1:22" x14ac:dyDescent="0.3">
      <c r="A341" s="88">
        <v>2345.47395315833</v>
      </c>
      <c r="B341" s="94">
        <v>92.822500000000005</v>
      </c>
      <c r="C341" s="89"/>
      <c r="D341" s="90"/>
      <c r="Q341" s="80">
        <v>2086.9225833333298</v>
      </c>
      <c r="R341" s="92">
        <v>55.789166666666603</v>
      </c>
      <c r="U341" s="84">
        <v>2370.00979166666</v>
      </c>
      <c r="V341" s="93">
        <v>57.0787499999999</v>
      </c>
    </row>
    <row r="342" spans="1:22" x14ac:dyDescent="0.3">
      <c r="A342" s="88">
        <v>2774.09424652499</v>
      </c>
      <c r="B342" s="94">
        <v>93.805833333333297</v>
      </c>
      <c r="C342" s="89"/>
      <c r="D342" s="90"/>
      <c r="Q342" s="84">
        <v>2370.00979166666</v>
      </c>
      <c r="R342" s="93">
        <v>57.0787499999999</v>
      </c>
      <c r="U342" s="80">
        <v>2085.0864166666602</v>
      </c>
      <c r="V342" s="92">
        <v>52.03875</v>
      </c>
    </row>
    <row r="343" spans="1:22" x14ac:dyDescent="0.3">
      <c r="A343" s="88">
        <v>2511.9457208888798</v>
      </c>
      <c r="B343" s="94">
        <v>96.0555555555555</v>
      </c>
      <c r="C343" s="89"/>
      <c r="D343" s="90"/>
      <c r="Q343" s="80">
        <v>2085.0864166666602</v>
      </c>
      <c r="R343" s="92">
        <v>52.03875</v>
      </c>
      <c r="U343" s="84">
        <v>2395.16129166666</v>
      </c>
      <c r="V343" s="93">
        <v>57.935000000000002</v>
      </c>
    </row>
    <row r="344" spans="1:22" x14ac:dyDescent="0.3">
      <c r="A344" s="88">
        <v>2589.7789234666602</v>
      </c>
      <c r="B344" s="94">
        <v>91.576666666666597</v>
      </c>
      <c r="C344" s="89"/>
      <c r="D344" s="90"/>
      <c r="Q344" s="84">
        <v>2395.16129166666</v>
      </c>
      <c r="R344" s="93">
        <v>57.935000000000002</v>
      </c>
      <c r="U344" s="80">
        <v>2235.5886666666602</v>
      </c>
      <c r="V344" s="92">
        <v>38.531111111111102</v>
      </c>
    </row>
    <row r="345" spans="1:22" x14ac:dyDescent="0.3">
      <c r="A345" s="88">
        <v>2260.8152649937501</v>
      </c>
      <c r="B345" s="94">
        <v>90.302499999999995</v>
      </c>
      <c r="C345" s="89"/>
      <c r="D345" s="90"/>
      <c r="Q345" s="80">
        <v>2235.5886666666602</v>
      </c>
      <c r="R345" s="92">
        <v>38.531111111111102</v>
      </c>
      <c r="U345" s="84">
        <v>2318.01045833333</v>
      </c>
      <c r="V345" s="93">
        <v>51.300416666666599</v>
      </c>
    </row>
    <row r="346" spans="1:22" x14ac:dyDescent="0.3">
      <c r="A346" s="88">
        <v>2314.3122076</v>
      </c>
      <c r="B346" s="94">
        <v>93.009166666666601</v>
      </c>
      <c r="C346" s="89"/>
      <c r="D346" s="90"/>
      <c r="Q346" s="84">
        <v>2318.01045833333</v>
      </c>
      <c r="R346" s="93">
        <v>51.300416666666599</v>
      </c>
      <c r="U346" s="80">
        <v>2014.8761875</v>
      </c>
      <c r="V346" s="92">
        <v>35.748125000000002</v>
      </c>
    </row>
    <row r="347" spans="1:22" x14ac:dyDescent="0.3">
      <c r="A347" s="88">
        <v>2167.0786755899899</v>
      </c>
      <c r="B347" s="94">
        <v>95.102000000000004</v>
      </c>
      <c r="C347" s="89"/>
      <c r="D347" s="90"/>
      <c r="Q347" s="80">
        <v>2014.8761875</v>
      </c>
      <c r="R347" s="92">
        <v>35.748125000000002</v>
      </c>
      <c r="U347" s="84">
        <v>2078.2272499999999</v>
      </c>
      <c r="V347" s="93">
        <v>43.7841666666666</v>
      </c>
    </row>
    <row r="348" spans="1:22" x14ac:dyDescent="0.3">
      <c r="A348" s="88">
        <v>2499.29126914166</v>
      </c>
      <c r="B348" s="94">
        <v>93.831666666666607</v>
      </c>
      <c r="C348" s="89"/>
      <c r="D348" s="90"/>
      <c r="Q348" s="84">
        <v>2078.2272499999999</v>
      </c>
      <c r="R348" s="93">
        <v>43.7841666666666</v>
      </c>
      <c r="U348" s="80">
        <v>1914.3522</v>
      </c>
      <c r="V348" s="92">
        <v>32.951000000000001</v>
      </c>
    </row>
    <row r="349" spans="1:22" x14ac:dyDescent="0.3">
      <c r="A349" s="88">
        <v>2245.5092780908999</v>
      </c>
      <c r="B349" s="94">
        <v>92.270909090909001</v>
      </c>
      <c r="C349" s="89"/>
      <c r="D349" s="90"/>
      <c r="Q349" s="80">
        <v>1914.3522</v>
      </c>
      <c r="R349" s="92">
        <v>32.951000000000001</v>
      </c>
      <c r="U349" s="84">
        <v>2149.4061666666598</v>
      </c>
      <c r="V349" s="93">
        <v>45.659583333333302</v>
      </c>
    </row>
    <row r="350" spans="1:22" x14ac:dyDescent="0.3">
      <c r="A350" s="88">
        <v>2493.59503287083</v>
      </c>
      <c r="B350" s="94">
        <v>95.849166666666605</v>
      </c>
      <c r="C350" s="89"/>
      <c r="D350" s="90"/>
      <c r="Q350" s="84">
        <v>2149.4061666666598</v>
      </c>
      <c r="R350" s="93">
        <v>45.659583333333302</v>
      </c>
      <c r="U350" s="80">
        <v>1990.1363181818101</v>
      </c>
      <c r="V350" s="92">
        <v>42.175909090909002</v>
      </c>
    </row>
    <row r="351" spans="1:22" x14ac:dyDescent="0.3">
      <c r="A351" s="88">
        <v>2274.4805100541598</v>
      </c>
      <c r="B351" s="94">
        <v>92.894999999999897</v>
      </c>
      <c r="C351" s="89"/>
      <c r="D351" s="90"/>
      <c r="Q351" s="80">
        <v>1990.1363181818101</v>
      </c>
      <c r="R351" s="92">
        <v>42.175909090909002</v>
      </c>
      <c r="U351" s="84">
        <v>2258.9283333333301</v>
      </c>
      <c r="V351" s="93">
        <v>45.818750000000001</v>
      </c>
    </row>
    <row r="352" spans="1:22" x14ac:dyDescent="0.3">
      <c r="A352" s="88">
        <v>2519.4081521583298</v>
      </c>
      <c r="B352" s="94">
        <v>97.459166666666604</v>
      </c>
      <c r="C352" s="89"/>
      <c r="D352" s="90"/>
      <c r="Q352" s="84">
        <v>2258.9283333333301</v>
      </c>
      <c r="R352" s="93">
        <v>45.818750000000001</v>
      </c>
      <c r="U352" s="80">
        <v>1961.3875</v>
      </c>
      <c r="V352" s="92">
        <v>45.181249999999999</v>
      </c>
    </row>
    <row r="353" spans="1:22" x14ac:dyDescent="0.3">
      <c r="A353" s="88">
        <v>2344.2071731041601</v>
      </c>
      <c r="B353" s="94">
        <v>90.898333333333298</v>
      </c>
      <c r="C353" s="89"/>
      <c r="D353" s="90"/>
      <c r="Q353" s="80">
        <v>1961.3875</v>
      </c>
      <c r="R353" s="92">
        <v>45.181249999999999</v>
      </c>
      <c r="U353" s="84">
        <v>2335.6261249999998</v>
      </c>
      <c r="V353" s="93">
        <v>59.650833333333303</v>
      </c>
    </row>
    <row r="354" spans="1:22" x14ac:dyDescent="0.3">
      <c r="A354" s="88">
        <v>2672.66476106666</v>
      </c>
      <c r="B354" s="94">
        <v>92.4224999999999</v>
      </c>
      <c r="C354" s="89"/>
      <c r="D354" s="90"/>
      <c r="Q354" s="84">
        <v>2335.6261249999998</v>
      </c>
      <c r="R354" s="93">
        <v>59.650833333333303</v>
      </c>
      <c r="U354" s="80">
        <v>2000.8362916666599</v>
      </c>
      <c r="V354" s="92">
        <v>53.089999999999897</v>
      </c>
    </row>
    <row r="355" spans="1:22" x14ac:dyDescent="0.3">
      <c r="A355" s="88">
        <v>2233.1198583833302</v>
      </c>
      <c r="B355" s="94">
        <v>96.047499999999999</v>
      </c>
      <c r="C355" s="89"/>
      <c r="D355" s="90"/>
      <c r="Q355" s="80">
        <v>2000.8362916666599</v>
      </c>
      <c r="R355" s="92">
        <v>53.089999999999897</v>
      </c>
      <c r="U355" s="84">
        <v>2338.0388749999902</v>
      </c>
      <c r="V355" s="93">
        <v>59.624166666666603</v>
      </c>
    </row>
    <row r="356" spans="1:22" x14ac:dyDescent="0.3">
      <c r="A356" s="88">
        <v>2668.0619382708301</v>
      </c>
      <c r="B356" s="94">
        <v>92.858333333333306</v>
      </c>
      <c r="C356" s="89"/>
      <c r="D356" s="90"/>
      <c r="Q356" s="84">
        <v>2338.0388749999902</v>
      </c>
      <c r="R356" s="93">
        <v>59.624166666666603</v>
      </c>
      <c r="U356" s="80">
        <v>2019.33712499999</v>
      </c>
      <c r="V356" s="92">
        <v>52.540833333333303</v>
      </c>
    </row>
    <row r="357" spans="1:22" x14ac:dyDescent="0.3">
      <c r="A357" s="88">
        <v>2219.4378834791601</v>
      </c>
      <c r="B357" s="94">
        <v>96.7766666666666</v>
      </c>
      <c r="C357" s="89"/>
      <c r="D357" s="90"/>
      <c r="Q357" s="80">
        <v>2019.33712499999</v>
      </c>
      <c r="R357" s="92">
        <v>52.540833333333303</v>
      </c>
      <c r="U357" s="84">
        <v>2289.0407083333298</v>
      </c>
      <c r="V357" s="93">
        <v>52.706666666666599</v>
      </c>
    </row>
    <row r="358" spans="1:22" x14ac:dyDescent="0.3">
      <c r="A358" s="88">
        <v>2484.5921682708299</v>
      </c>
      <c r="B358" s="94">
        <v>93.782499999999999</v>
      </c>
      <c r="C358" s="89"/>
      <c r="D358" s="90"/>
      <c r="Q358" s="84">
        <v>2289.0407083333298</v>
      </c>
      <c r="R358" s="93">
        <v>52.706666666666599</v>
      </c>
      <c r="U358" s="80">
        <v>1994.4352083333299</v>
      </c>
      <c r="V358" s="92">
        <v>50.466250000000002</v>
      </c>
    </row>
    <row r="359" spans="1:22" x14ac:dyDescent="0.3">
      <c r="A359" s="88">
        <v>1975.0117345541601</v>
      </c>
      <c r="B359" s="94">
        <v>91.845833333333303</v>
      </c>
      <c r="C359" s="89"/>
      <c r="D359" s="90"/>
      <c r="Q359" s="80">
        <v>1994.4352083333299</v>
      </c>
      <c r="R359" s="92">
        <v>50.466250000000002</v>
      </c>
      <c r="U359" s="84">
        <v>2222.3777083333298</v>
      </c>
      <c r="V359" s="93">
        <v>57.713333333333303</v>
      </c>
    </row>
    <row r="360" spans="1:22" x14ac:dyDescent="0.3">
      <c r="A360" s="88">
        <v>2351.1718993333302</v>
      </c>
      <c r="B360" s="94">
        <v>94.476666666666603</v>
      </c>
      <c r="C360" s="89"/>
      <c r="D360" s="90"/>
      <c r="Q360" s="84">
        <v>2222.3777083333298</v>
      </c>
      <c r="R360" s="93">
        <v>57.713333333333303</v>
      </c>
      <c r="U360" s="80">
        <v>1792.535625</v>
      </c>
      <c r="V360" s="92">
        <v>33.4791666666666</v>
      </c>
    </row>
    <row r="361" spans="1:22" x14ac:dyDescent="0.3">
      <c r="A361" s="88">
        <v>2140.66846049374</v>
      </c>
      <c r="B361" s="94">
        <v>95.429999999999893</v>
      </c>
      <c r="C361" s="89"/>
      <c r="D361" s="90"/>
      <c r="Q361" s="80">
        <v>1792.535625</v>
      </c>
      <c r="R361" s="92">
        <v>33.4791666666666</v>
      </c>
      <c r="U361" s="84">
        <v>2035.47041666666</v>
      </c>
      <c r="V361" s="93">
        <v>48.625</v>
      </c>
    </row>
    <row r="362" spans="1:22" x14ac:dyDescent="0.3">
      <c r="A362" s="88">
        <v>2271.0611251458299</v>
      </c>
      <c r="B362" s="94">
        <v>92.961666666666602</v>
      </c>
      <c r="C362" s="89"/>
      <c r="D362" s="90"/>
      <c r="Q362" s="84">
        <v>2035.47041666666</v>
      </c>
      <c r="R362" s="93">
        <v>48.625</v>
      </c>
      <c r="U362" s="80">
        <v>1825.59381249999</v>
      </c>
      <c r="V362" s="92">
        <v>34.729374999999997</v>
      </c>
    </row>
    <row r="363" spans="1:22" x14ac:dyDescent="0.3">
      <c r="A363" s="88">
        <v>2574.4839794437498</v>
      </c>
      <c r="B363" s="94">
        <v>94.661249999999995</v>
      </c>
      <c r="C363" s="89"/>
      <c r="D363" s="90"/>
      <c r="Q363" s="80">
        <v>1825.59381249999</v>
      </c>
      <c r="R363" s="92">
        <v>34.729374999999997</v>
      </c>
      <c r="U363" s="84">
        <v>2076.4887916666598</v>
      </c>
      <c r="V363" s="93">
        <v>54.031249999999901</v>
      </c>
    </row>
    <row r="364" spans="1:22" x14ac:dyDescent="0.3">
      <c r="A364" s="88">
        <v>2609.5576928791602</v>
      </c>
      <c r="B364" s="94">
        <v>91.629166666666606</v>
      </c>
      <c r="C364" s="89"/>
      <c r="D364" s="90"/>
      <c r="Q364" s="84">
        <v>2076.4887916666598</v>
      </c>
      <c r="R364" s="93">
        <v>54.031249999999901</v>
      </c>
      <c r="U364" s="80">
        <v>2384.7628749999999</v>
      </c>
      <c r="V364" s="92">
        <v>80.355500000000006</v>
      </c>
    </row>
    <row r="365" spans="1:22" x14ac:dyDescent="0.3">
      <c r="A365" s="88">
        <v>2346.5856706916602</v>
      </c>
      <c r="B365" s="94">
        <v>93.872500000000002</v>
      </c>
      <c r="C365" s="89"/>
      <c r="D365" s="90"/>
      <c r="Q365" s="80">
        <v>2384.7628749999999</v>
      </c>
      <c r="R365" s="92">
        <v>80.355500000000006</v>
      </c>
      <c r="U365" s="84">
        <v>3175.5055000000002</v>
      </c>
      <c r="V365" s="93">
        <v>197.62691666666601</v>
      </c>
    </row>
    <row r="366" spans="1:22" x14ac:dyDescent="0.3">
      <c r="A366" s="88">
        <v>2516.7227591958299</v>
      </c>
      <c r="B366" s="94">
        <v>94.749166666666596</v>
      </c>
      <c r="C366" s="89"/>
      <c r="D366" s="90"/>
      <c r="Q366" s="84">
        <v>3175.5055000000002</v>
      </c>
      <c r="R366" s="93">
        <v>197.62691666666601</v>
      </c>
      <c r="U366" s="80">
        <v>1879.307</v>
      </c>
      <c r="V366" s="92">
        <v>38.401499999999999</v>
      </c>
    </row>
    <row r="367" spans="1:22" x14ac:dyDescent="0.3">
      <c r="A367" s="88">
        <v>2310.1774498208301</v>
      </c>
      <c r="B367" s="94">
        <v>94.245000000000005</v>
      </c>
      <c r="C367" s="89"/>
      <c r="D367" s="90"/>
      <c r="Q367" s="80">
        <v>1879.307</v>
      </c>
      <c r="R367" s="92">
        <v>38.401499999999999</v>
      </c>
      <c r="U367" s="84">
        <v>2233.8377500000001</v>
      </c>
      <c r="V367" s="93">
        <v>43.864916666666602</v>
      </c>
    </row>
    <row r="368" spans="1:22" x14ac:dyDescent="0.3">
      <c r="A368" s="88">
        <v>2751.0745728249999</v>
      </c>
      <c r="B368" s="94">
        <v>90.465000000000003</v>
      </c>
      <c r="C368" s="89"/>
      <c r="D368" s="90"/>
      <c r="Q368" s="84">
        <v>2233.8377500000001</v>
      </c>
      <c r="R368" s="93">
        <v>43.864916666666602</v>
      </c>
      <c r="U368" s="80">
        <v>2098.0626499999998</v>
      </c>
      <c r="V368" s="92">
        <v>44.829500000000003</v>
      </c>
    </row>
    <row r="369" spans="1:22" x14ac:dyDescent="0.3">
      <c r="A369" s="88">
        <v>2400.1643356333302</v>
      </c>
      <c r="B369" s="94">
        <v>94.051666666666605</v>
      </c>
      <c r="C369" s="89"/>
      <c r="D369" s="90"/>
      <c r="Q369" s="80">
        <v>2098.0626499999998</v>
      </c>
      <c r="R369" s="92">
        <v>44.829500000000003</v>
      </c>
      <c r="U369" s="84">
        <v>2477.5514583333302</v>
      </c>
      <c r="V369" s="93">
        <v>61.380749999999999</v>
      </c>
    </row>
    <row r="370" spans="1:22" x14ac:dyDescent="0.3">
      <c r="A370" s="88">
        <v>2722.1102453374901</v>
      </c>
      <c r="B370" s="94">
        <v>94.584166666666604</v>
      </c>
      <c r="C370" s="89"/>
      <c r="D370" s="90"/>
      <c r="Q370" s="84">
        <v>2477.5514583333302</v>
      </c>
      <c r="R370" s="93">
        <v>61.380749999999999</v>
      </c>
      <c r="U370" s="80">
        <v>1810.3757499999999</v>
      </c>
      <c r="V370" s="92">
        <v>26.107499999999899</v>
      </c>
    </row>
    <row r="371" spans="1:22" x14ac:dyDescent="0.3">
      <c r="A371" s="88">
        <v>2495.8680823333302</v>
      </c>
      <c r="B371" s="94">
        <v>90.363333333333301</v>
      </c>
      <c r="C371" s="89"/>
      <c r="D371" s="90"/>
      <c r="Q371" s="80">
        <v>1810.3757499999999</v>
      </c>
      <c r="R371" s="92">
        <v>26.107499999999899</v>
      </c>
      <c r="U371" s="84">
        <v>2138.3887916666599</v>
      </c>
      <c r="V371" s="93">
        <v>45.783333333333303</v>
      </c>
    </row>
    <row r="372" spans="1:22" x14ac:dyDescent="0.3">
      <c r="A372" s="88">
        <v>2687.2987756124899</v>
      </c>
      <c r="B372" s="94">
        <v>94.014166666666597</v>
      </c>
      <c r="C372" s="89"/>
      <c r="D372" s="90"/>
      <c r="Q372" s="84">
        <v>2138.3887916666599</v>
      </c>
      <c r="R372" s="93">
        <v>45.783333333333303</v>
      </c>
      <c r="U372" s="80">
        <v>1767.7639999999999</v>
      </c>
      <c r="V372" s="92">
        <v>51.353749999999998</v>
      </c>
    </row>
    <row r="373" spans="1:22" x14ac:dyDescent="0.3">
      <c r="A373" s="88">
        <v>2199.4620709124902</v>
      </c>
      <c r="B373" s="94">
        <v>91.417500000000004</v>
      </c>
      <c r="C373" s="89"/>
      <c r="D373" s="90"/>
      <c r="Q373" s="80">
        <v>1767.7639999999999</v>
      </c>
      <c r="R373" s="92">
        <v>51.353749999999998</v>
      </c>
      <c r="U373" s="84">
        <v>2166.1871000000001</v>
      </c>
      <c r="V373" s="93">
        <v>42.387</v>
      </c>
    </row>
    <row r="374" spans="1:22" x14ac:dyDescent="0.3">
      <c r="A374" s="88">
        <v>2519.9222484124898</v>
      </c>
      <c r="B374" s="94">
        <v>94.453333333333305</v>
      </c>
      <c r="C374" s="89"/>
      <c r="D374" s="90"/>
      <c r="Q374" s="84">
        <v>2166.1871000000001</v>
      </c>
      <c r="R374" s="93">
        <v>42.387</v>
      </c>
      <c r="U374" s="80">
        <v>1971.0527499999901</v>
      </c>
      <c r="V374" s="92">
        <v>52.655000000000001</v>
      </c>
    </row>
    <row r="375" spans="1:22" x14ac:dyDescent="0.3">
      <c r="A375" s="88">
        <v>2144.8894027624901</v>
      </c>
      <c r="B375" s="94">
        <v>94.170833333333306</v>
      </c>
      <c r="C375" s="89"/>
      <c r="D375" s="90"/>
      <c r="Q375" s="80">
        <v>1971.0527499999901</v>
      </c>
      <c r="R375" s="92">
        <v>52.655000000000001</v>
      </c>
      <c r="U375" s="84">
        <v>2203.1564166666599</v>
      </c>
      <c r="V375" s="93">
        <v>53.036666666666598</v>
      </c>
    </row>
    <row r="376" spans="1:22" x14ac:dyDescent="0.3">
      <c r="A376" s="88">
        <v>2539.6737235833298</v>
      </c>
      <c r="B376" s="94">
        <v>93.12</v>
      </c>
      <c r="C376" s="89"/>
      <c r="D376" s="90"/>
      <c r="Q376" s="84">
        <v>2203.1564166666599</v>
      </c>
      <c r="R376" s="93">
        <v>53.036666666666598</v>
      </c>
      <c r="U376" s="80">
        <v>1859.2815416666599</v>
      </c>
      <c r="V376" s="92">
        <v>36.664583333333297</v>
      </c>
    </row>
    <row r="377" spans="1:22" x14ac:dyDescent="0.3">
      <c r="A377" s="88">
        <v>2440.8228677041602</v>
      </c>
      <c r="B377" s="94">
        <v>96.348333333333301</v>
      </c>
      <c r="C377" s="89"/>
      <c r="D377" s="90"/>
      <c r="Q377" s="80">
        <v>1859.2815416666599</v>
      </c>
      <c r="R377" s="92">
        <v>36.664583333333297</v>
      </c>
      <c r="U377" s="84">
        <v>2249.0152916666598</v>
      </c>
      <c r="V377" s="93">
        <v>70.017499999999998</v>
      </c>
    </row>
    <row r="378" spans="1:22" x14ac:dyDescent="0.3">
      <c r="A378" s="88">
        <v>2736.0700492958299</v>
      </c>
      <c r="B378" s="94">
        <v>92.232500000000002</v>
      </c>
      <c r="C378" s="89"/>
      <c r="D378" s="90"/>
      <c r="Q378" s="84">
        <v>2249.0152916666598</v>
      </c>
      <c r="R378" s="93">
        <v>70.017499999999998</v>
      </c>
      <c r="U378" s="80">
        <v>1922.1611249999901</v>
      </c>
      <c r="V378" s="92">
        <v>45.737083333333302</v>
      </c>
    </row>
    <row r="379" spans="1:22" x14ac:dyDescent="0.3">
      <c r="A379" s="88">
        <v>2403.47110140416</v>
      </c>
      <c r="B379" s="94">
        <v>95.015833333333305</v>
      </c>
      <c r="C379" s="89"/>
      <c r="D379" s="90"/>
      <c r="Q379" s="80">
        <v>1922.1611249999901</v>
      </c>
      <c r="R379" s="92">
        <v>45.737083333333302</v>
      </c>
      <c r="U379" s="84">
        <v>2221.432875</v>
      </c>
      <c r="V379" s="93">
        <v>47.952916666666603</v>
      </c>
    </row>
    <row r="380" spans="1:22" x14ac:dyDescent="0.3">
      <c r="A380" s="88">
        <v>2780.5965677541599</v>
      </c>
      <c r="B380" s="94">
        <v>93.649166666666602</v>
      </c>
      <c r="C380" s="89"/>
      <c r="D380" s="90"/>
      <c r="Q380" s="84">
        <v>2221.432875</v>
      </c>
      <c r="R380" s="93">
        <v>47.952916666666603</v>
      </c>
      <c r="U380" s="80">
        <v>1745.8321249999999</v>
      </c>
      <c r="V380" s="92">
        <v>48.643333333333302</v>
      </c>
    </row>
    <row r="381" spans="1:22" x14ac:dyDescent="0.3">
      <c r="A381" s="88">
        <v>2162.8221352833302</v>
      </c>
      <c r="B381" s="94">
        <v>93.278333333333293</v>
      </c>
      <c r="C381" s="89"/>
      <c r="D381" s="90"/>
      <c r="Q381" s="80">
        <v>1745.8321249999999</v>
      </c>
      <c r="R381" s="92">
        <v>48.643333333333302</v>
      </c>
      <c r="U381" s="84">
        <v>2018.5865833333301</v>
      </c>
      <c r="V381" s="93">
        <v>53.9433333333333</v>
      </c>
    </row>
    <row r="382" spans="1:22" x14ac:dyDescent="0.3">
      <c r="A382" s="88">
        <v>2573.8093451916602</v>
      </c>
      <c r="B382" s="94">
        <v>92.955833333333302</v>
      </c>
      <c r="C382" s="89"/>
      <c r="D382" s="90"/>
      <c r="Q382" s="84">
        <v>2018.5865833333301</v>
      </c>
      <c r="R382" s="93">
        <v>53.9433333333333</v>
      </c>
      <c r="U382" s="80">
        <v>1857.62129166666</v>
      </c>
      <c r="V382" s="92">
        <v>78.154166666666598</v>
      </c>
    </row>
    <row r="383" spans="1:22" x14ac:dyDescent="0.3">
      <c r="A383" s="88">
        <v>2343.7493510458198</v>
      </c>
      <c r="B383" s="94">
        <v>90.924166666666594</v>
      </c>
      <c r="C383" s="89"/>
      <c r="D383" s="90"/>
      <c r="Q383" s="80">
        <v>1857.62129166666</v>
      </c>
      <c r="R383" s="92">
        <v>78.154166666666598</v>
      </c>
      <c r="U383" s="84">
        <v>2091.5625416666599</v>
      </c>
      <c r="V383" s="93">
        <v>72.477916666666601</v>
      </c>
    </row>
    <row r="384" spans="1:22" x14ac:dyDescent="0.3">
      <c r="A384" s="88">
        <v>2857.1240147541598</v>
      </c>
      <c r="B384" s="94">
        <v>92.703333333333305</v>
      </c>
      <c r="C384" s="89"/>
      <c r="D384" s="90"/>
      <c r="Q384" s="84">
        <v>2091.5625416666599</v>
      </c>
      <c r="R384" s="93">
        <v>72.477916666666601</v>
      </c>
      <c r="U384" s="80">
        <v>1880.002375</v>
      </c>
      <c r="V384" s="92">
        <v>43.243333333333297</v>
      </c>
    </row>
    <row r="385" spans="1:22" x14ac:dyDescent="0.3">
      <c r="A385" s="88">
        <v>2318.55609405416</v>
      </c>
      <c r="B385" s="94">
        <v>93.4016666666666</v>
      </c>
      <c r="C385" s="89"/>
      <c r="D385" s="90"/>
      <c r="Q385" s="80">
        <v>1880.002375</v>
      </c>
      <c r="R385" s="92">
        <v>43.243333333333297</v>
      </c>
      <c r="U385" s="84">
        <v>2144.029</v>
      </c>
      <c r="V385" s="93">
        <v>67.462083333333297</v>
      </c>
    </row>
    <row r="386" spans="1:22" x14ac:dyDescent="0.3">
      <c r="A386" s="88">
        <v>2505.1996293375</v>
      </c>
      <c r="B386" s="94">
        <v>90.633333333333297</v>
      </c>
      <c r="C386" s="89"/>
      <c r="D386" s="90"/>
      <c r="Q386" s="84">
        <v>2144.029</v>
      </c>
      <c r="R386" s="93">
        <v>67.462083333333297</v>
      </c>
      <c r="U386" s="80">
        <v>1942.2773749999999</v>
      </c>
      <c r="V386" s="92">
        <v>50.933333333333302</v>
      </c>
    </row>
    <row r="387" spans="1:22" x14ac:dyDescent="0.3">
      <c r="A387" s="88">
        <v>2020.46666515416</v>
      </c>
      <c r="B387" s="94">
        <v>92.266666666666595</v>
      </c>
      <c r="C387" s="89"/>
      <c r="D387" s="90"/>
      <c r="Q387" s="80">
        <v>1942.2773749999999</v>
      </c>
      <c r="R387" s="92">
        <v>50.933333333333302</v>
      </c>
      <c r="U387" s="84">
        <v>2156.9050833333299</v>
      </c>
      <c r="V387" s="93">
        <v>50.860833333333296</v>
      </c>
    </row>
    <row r="388" spans="1:22" x14ac:dyDescent="0.3">
      <c r="A388" s="88">
        <v>2413.80579378333</v>
      </c>
      <c r="B388" s="94">
        <v>91.115833333333299</v>
      </c>
      <c r="C388" s="89"/>
      <c r="D388" s="90"/>
      <c r="Q388" s="84">
        <v>2156.9050833333299</v>
      </c>
      <c r="R388" s="93">
        <v>50.860833333333296</v>
      </c>
      <c r="U388" s="80">
        <v>1863.51966666666</v>
      </c>
      <c r="V388" s="92">
        <v>46.814583333333303</v>
      </c>
    </row>
    <row r="389" spans="1:22" x14ac:dyDescent="0.3">
      <c r="A389" s="88">
        <v>1996.57660631249</v>
      </c>
      <c r="B389" s="94">
        <v>92.415833333333296</v>
      </c>
      <c r="C389" s="89"/>
      <c r="D389" s="90"/>
      <c r="Q389" s="80">
        <v>1863.51966666666</v>
      </c>
      <c r="R389" s="92">
        <v>46.814583333333303</v>
      </c>
      <c r="U389" s="84">
        <v>2113.2942083333301</v>
      </c>
      <c r="V389" s="93">
        <v>65.967083333333306</v>
      </c>
    </row>
    <row r="390" spans="1:22" x14ac:dyDescent="0.3">
      <c r="A390" s="88">
        <v>2352.0824248041599</v>
      </c>
      <c r="B390" s="94">
        <v>94.924166666666594</v>
      </c>
      <c r="C390" s="89"/>
      <c r="D390" s="90"/>
      <c r="Q390" s="84">
        <v>2113.2942083333301</v>
      </c>
      <c r="R390" s="93">
        <v>65.967083333333306</v>
      </c>
      <c r="U390" s="80">
        <v>1727.4197916666601</v>
      </c>
      <c r="V390" s="92">
        <v>52.462499999999999</v>
      </c>
    </row>
    <row r="391" spans="1:22" x14ac:dyDescent="0.3">
      <c r="A391" s="88">
        <v>2143.90196194583</v>
      </c>
      <c r="B391" s="94">
        <v>86.441666666666606</v>
      </c>
      <c r="C391" s="89"/>
      <c r="D391" s="90"/>
      <c r="Q391" s="80">
        <v>1727.4197916666601</v>
      </c>
      <c r="R391" s="92">
        <v>52.462499999999999</v>
      </c>
      <c r="U391" s="84">
        <v>2095.5535</v>
      </c>
      <c r="V391" s="93">
        <v>67.153750000000002</v>
      </c>
    </row>
    <row r="392" spans="1:22" x14ac:dyDescent="0.3">
      <c r="A392" s="88">
        <v>2606.9075596708299</v>
      </c>
      <c r="B392" s="94">
        <v>93.585833333333298</v>
      </c>
      <c r="C392" s="89"/>
      <c r="D392" s="90"/>
      <c r="Q392" s="84">
        <v>2095.5535</v>
      </c>
      <c r="R392" s="93">
        <v>67.153750000000002</v>
      </c>
      <c r="U392" s="80">
        <v>1967.7181249999901</v>
      </c>
      <c r="V392" s="92">
        <v>57.936250000000001</v>
      </c>
    </row>
    <row r="393" spans="1:22" x14ac:dyDescent="0.3">
      <c r="A393" s="88">
        <v>2324.38466607499</v>
      </c>
      <c r="B393" s="94">
        <v>91.088333333333296</v>
      </c>
      <c r="C393" s="89"/>
      <c r="D393" s="90"/>
      <c r="Q393" s="80">
        <v>1967.7181249999901</v>
      </c>
      <c r="R393" s="92">
        <v>57.936250000000001</v>
      </c>
      <c r="U393" s="84">
        <v>2343.9105</v>
      </c>
      <c r="V393" s="93">
        <v>59.931666666666601</v>
      </c>
    </row>
    <row r="394" spans="1:22" x14ac:dyDescent="0.3">
      <c r="A394" s="88">
        <v>2648.5148793624899</v>
      </c>
      <c r="B394" s="94">
        <v>89.025833333333296</v>
      </c>
      <c r="C394" s="89"/>
      <c r="D394" s="90"/>
      <c r="Q394" s="84">
        <v>2343.9105</v>
      </c>
      <c r="R394" s="93">
        <v>59.931666666666601</v>
      </c>
      <c r="U394" s="80">
        <v>2027.19783333333</v>
      </c>
      <c r="V394" s="92">
        <v>60.722499999999997</v>
      </c>
    </row>
    <row r="395" spans="1:22" x14ac:dyDescent="0.3">
      <c r="A395" s="88">
        <v>2291.0671482749899</v>
      </c>
      <c r="B395" s="94">
        <v>92.524166666666602</v>
      </c>
      <c r="C395" s="89"/>
      <c r="D395" s="90"/>
      <c r="Q395" s="80">
        <v>2027.19783333333</v>
      </c>
      <c r="R395" s="92">
        <v>60.722499999999997</v>
      </c>
      <c r="U395" s="84">
        <v>2471.7156249999998</v>
      </c>
      <c r="V395" s="93">
        <v>59.856250000000003</v>
      </c>
    </row>
    <row r="396" spans="1:22" x14ac:dyDescent="0.3">
      <c r="A396" s="88">
        <v>2642.4324848708302</v>
      </c>
      <c r="B396" s="94">
        <v>90.219166666666595</v>
      </c>
      <c r="C396" s="89"/>
      <c r="D396" s="90"/>
      <c r="Q396" s="84">
        <v>2471.7156249999998</v>
      </c>
      <c r="R396" s="93">
        <v>59.856250000000003</v>
      </c>
      <c r="U396" s="80">
        <v>2030.9194583333301</v>
      </c>
      <c r="V396" s="92">
        <v>51.819999999999901</v>
      </c>
    </row>
    <row r="397" spans="1:22" x14ac:dyDescent="0.3">
      <c r="A397" s="88">
        <v>2486.63121728749</v>
      </c>
      <c r="B397" s="94">
        <v>93.884166666666601</v>
      </c>
      <c r="C397" s="89"/>
      <c r="D397" s="90"/>
      <c r="Q397" s="80">
        <v>2030.9194583333301</v>
      </c>
      <c r="R397" s="92">
        <v>51.819999999999901</v>
      </c>
      <c r="U397" s="84">
        <v>2445.4532083333302</v>
      </c>
      <c r="V397" s="93">
        <v>76.141666666666595</v>
      </c>
    </row>
    <row r="398" spans="1:22" x14ac:dyDescent="0.3">
      <c r="A398" s="88">
        <v>2778.6083636916601</v>
      </c>
      <c r="B398" s="94">
        <v>93.745833333333294</v>
      </c>
      <c r="C398" s="89"/>
      <c r="D398" s="90"/>
      <c r="Q398" s="84">
        <v>2445.4532083333302</v>
      </c>
      <c r="R398" s="93">
        <v>76.141666666666595</v>
      </c>
      <c r="U398" s="80">
        <v>2128.7746666666599</v>
      </c>
      <c r="V398" s="92">
        <v>66.974999999999994</v>
      </c>
    </row>
    <row r="399" spans="1:22" x14ac:dyDescent="0.3">
      <c r="A399" s="88">
        <v>2422.4372520291599</v>
      </c>
      <c r="B399" s="94">
        <v>95.747499999999903</v>
      </c>
      <c r="C399" s="89"/>
      <c r="D399" s="90"/>
      <c r="Q399" s="80">
        <v>2128.7746666666599</v>
      </c>
      <c r="R399" s="92">
        <v>66.974999999999994</v>
      </c>
      <c r="U399" s="84">
        <v>2486.29025</v>
      </c>
      <c r="V399" s="93">
        <v>82.171666666666596</v>
      </c>
    </row>
    <row r="400" spans="1:22" x14ac:dyDescent="0.3">
      <c r="A400" s="88">
        <v>2721.7999010458302</v>
      </c>
      <c r="B400" s="94">
        <v>90.974166666666605</v>
      </c>
      <c r="C400" s="89"/>
      <c r="D400" s="90"/>
      <c r="Q400" s="84">
        <v>2486.29025</v>
      </c>
      <c r="R400" s="93">
        <v>82.171666666666596</v>
      </c>
      <c r="U400" s="80">
        <v>2153.5862499999998</v>
      </c>
      <c r="V400" s="92">
        <v>50.0162499999999</v>
      </c>
    </row>
    <row r="401" spans="1:22" x14ac:dyDescent="0.3">
      <c r="A401" s="88">
        <v>2212.9776560874898</v>
      </c>
      <c r="B401" s="94">
        <v>94.1666666666666</v>
      </c>
      <c r="C401" s="89"/>
      <c r="D401" s="90"/>
      <c r="Q401" s="80">
        <v>2153.5862499999998</v>
      </c>
      <c r="R401" s="92">
        <v>50.0162499999999</v>
      </c>
      <c r="U401" s="84">
        <v>2445.9498749999998</v>
      </c>
      <c r="V401" s="93">
        <v>64.713333333333296</v>
      </c>
    </row>
    <row r="402" spans="1:22" x14ac:dyDescent="0.3">
      <c r="A402" s="88">
        <v>2501.9361610916599</v>
      </c>
      <c r="B402" s="94">
        <v>96.384166666666601</v>
      </c>
      <c r="C402" s="89"/>
      <c r="D402" s="90"/>
      <c r="Q402" s="84">
        <v>2445.9498749999998</v>
      </c>
      <c r="R402" s="93">
        <v>64.713333333333296</v>
      </c>
      <c r="U402" s="80">
        <v>1976.4664166666601</v>
      </c>
      <c r="V402" s="92">
        <v>44.022500000000001</v>
      </c>
    </row>
    <row r="403" spans="1:22" x14ac:dyDescent="0.3">
      <c r="A403" s="88">
        <v>2111.5541722166599</v>
      </c>
      <c r="B403" s="94">
        <v>94.815833333333302</v>
      </c>
      <c r="C403" s="89"/>
      <c r="D403" s="90"/>
      <c r="Q403" s="80">
        <v>1976.4664166666601</v>
      </c>
      <c r="R403" s="92">
        <v>44.022500000000001</v>
      </c>
      <c r="U403" s="84">
        <v>2273.79779166666</v>
      </c>
      <c r="V403" s="93">
        <v>54.5445833333333</v>
      </c>
    </row>
    <row r="404" spans="1:22" x14ac:dyDescent="0.3">
      <c r="A404" s="88">
        <v>2530.7492368666599</v>
      </c>
      <c r="B404" s="94">
        <v>95.547499999999999</v>
      </c>
      <c r="C404" s="89"/>
      <c r="D404" s="90"/>
      <c r="Q404" s="84">
        <v>2273.79779166666</v>
      </c>
      <c r="R404" s="93">
        <v>54.5445833333333</v>
      </c>
      <c r="U404" s="80">
        <v>1887.0905416666601</v>
      </c>
      <c r="V404" s="92">
        <v>44.419166666666598</v>
      </c>
    </row>
    <row r="405" spans="1:22" x14ac:dyDescent="0.3">
      <c r="A405" s="88">
        <v>2497.3223774458202</v>
      </c>
      <c r="B405" s="94">
        <v>90.974999999999895</v>
      </c>
      <c r="C405" s="89"/>
      <c r="D405" s="90"/>
      <c r="Q405" s="80">
        <v>1887.0905416666601</v>
      </c>
      <c r="R405" s="92">
        <v>44.419166666666598</v>
      </c>
      <c r="U405" s="84">
        <v>2286.2764583333301</v>
      </c>
      <c r="V405" s="93">
        <v>74.711666666666602</v>
      </c>
    </row>
    <row r="406" spans="1:22" x14ac:dyDescent="0.3">
      <c r="A406" s="88">
        <v>2732.7460427999999</v>
      </c>
      <c r="B406" s="94">
        <v>92.144166666666607</v>
      </c>
      <c r="C406" s="89"/>
      <c r="D406" s="90"/>
      <c r="Q406" s="84">
        <v>2286.2764583333301</v>
      </c>
      <c r="R406" s="93">
        <v>74.711666666666602</v>
      </c>
      <c r="U406" s="80">
        <v>2117.26695833333</v>
      </c>
      <c r="V406" s="92">
        <v>43.5283333333333</v>
      </c>
    </row>
    <row r="407" spans="1:22" x14ac:dyDescent="0.3">
      <c r="A407" s="88">
        <v>2439.8128192833301</v>
      </c>
      <c r="B407" s="94">
        <v>91.504444444444403</v>
      </c>
      <c r="C407" s="89"/>
      <c r="D407" s="90"/>
      <c r="Q407" s="80">
        <v>2117.26695833333</v>
      </c>
      <c r="R407" s="92">
        <v>43.5283333333333</v>
      </c>
      <c r="U407" s="84">
        <v>2382.9783333333298</v>
      </c>
      <c r="V407" s="93">
        <v>58.199583333333301</v>
      </c>
    </row>
    <row r="408" spans="1:22" x14ac:dyDescent="0.3">
      <c r="A408" s="88">
        <v>2564.54435559999</v>
      </c>
      <c r="B408" s="94">
        <v>94.920833333333306</v>
      </c>
      <c r="C408" s="89"/>
      <c r="D408" s="90"/>
      <c r="Q408" s="84">
        <v>2382.9783333333298</v>
      </c>
      <c r="R408" s="93">
        <v>58.199583333333301</v>
      </c>
      <c r="U408" s="80">
        <v>2141.53866666666</v>
      </c>
      <c r="V408" s="92">
        <v>38.403888888888801</v>
      </c>
    </row>
    <row r="409" spans="1:22" x14ac:dyDescent="0.3">
      <c r="A409" s="88">
        <v>2039.49136985833</v>
      </c>
      <c r="B409" s="94">
        <v>95.2141666666666</v>
      </c>
      <c r="C409" s="89"/>
      <c r="D409" s="90"/>
      <c r="Q409" s="80">
        <v>2141.53866666666</v>
      </c>
      <c r="R409" s="92">
        <v>38.403888888888801</v>
      </c>
      <c r="U409" s="84">
        <v>2240.2341666666598</v>
      </c>
      <c r="V409" s="93">
        <v>48.528750000000002</v>
      </c>
    </row>
    <row r="410" spans="1:22" x14ac:dyDescent="0.3">
      <c r="A410" s="88">
        <v>2476.18546571249</v>
      </c>
      <c r="B410" s="94">
        <v>94.086666666666602</v>
      </c>
      <c r="C410" s="89"/>
      <c r="D410" s="90"/>
      <c r="Q410" s="84">
        <v>2240.2341666666598</v>
      </c>
      <c r="R410" s="93">
        <v>48.528750000000002</v>
      </c>
      <c r="U410" s="80">
        <v>1878.19175</v>
      </c>
      <c r="V410" s="92">
        <v>45.454583333333296</v>
      </c>
    </row>
    <row r="411" spans="1:22" x14ac:dyDescent="0.3">
      <c r="A411" s="88">
        <v>2162.33460924166</v>
      </c>
      <c r="B411" s="94">
        <v>92.909999999999897</v>
      </c>
      <c r="C411" s="89"/>
      <c r="D411" s="90"/>
      <c r="Q411" s="80">
        <v>1878.19175</v>
      </c>
      <c r="R411" s="92">
        <v>45.454583333333296</v>
      </c>
      <c r="U411" s="84">
        <v>2191.5256250000002</v>
      </c>
      <c r="V411" s="93">
        <v>65.091249999999903</v>
      </c>
    </row>
    <row r="412" spans="1:22" x14ac:dyDescent="0.3">
      <c r="A412" s="88">
        <v>2505.5693950791601</v>
      </c>
      <c r="B412" s="94">
        <v>92.474166666666605</v>
      </c>
      <c r="C412" s="89"/>
      <c r="D412" s="90"/>
      <c r="Q412" s="84">
        <v>2191.5256250000002</v>
      </c>
      <c r="R412" s="93">
        <v>65.091249999999903</v>
      </c>
      <c r="U412" s="80">
        <v>1887.7463749999899</v>
      </c>
      <c r="V412" s="92">
        <v>53.253749999999997</v>
      </c>
    </row>
    <row r="413" spans="1:22" x14ac:dyDescent="0.3">
      <c r="A413" s="88">
        <v>2241.4802592041601</v>
      </c>
      <c r="B413" s="94">
        <v>89.757499999999993</v>
      </c>
      <c r="C413" s="89"/>
      <c r="D413" s="90"/>
      <c r="Q413" s="80">
        <v>1887.7463749999899</v>
      </c>
      <c r="R413" s="92">
        <v>53.253749999999997</v>
      </c>
      <c r="U413" s="84">
        <v>2213.9628333333299</v>
      </c>
      <c r="V413" s="93">
        <v>62.634999999999899</v>
      </c>
    </row>
    <row r="414" spans="1:22" x14ac:dyDescent="0.3">
      <c r="A414" s="88">
        <v>2905.0637619208301</v>
      </c>
      <c r="B414" s="94">
        <v>93.077499999999901</v>
      </c>
      <c r="C414" s="89"/>
      <c r="D414" s="90"/>
      <c r="Q414" s="84">
        <v>2213.9628333333299</v>
      </c>
      <c r="R414" s="93">
        <v>62.634999999999899</v>
      </c>
      <c r="U414" s="80">
        <v>1996.06308333333</v>
      </c>
      <c r="V414" s="92">
        <v>43.797916666666602</v>
      </c>
    </row>
    <row r="415" spans="1:22" x14ac:dyDescent="0.3">
      <c r="A415" s="88">
        <v>2179.3773501249898</v>
      </c>
      <c r="B415" s="94">
        <v>90.888333333333307</v>
      </c>
      <c r="C415" s="89"/>
      <c r="D415" s="90"/>
      <c r="Q415" s="80">
        <v>1996.06308333333</v>
      </c>
      <c r="R415" s="92">
        <v>43.797916666666602</v>
      </c>
      <c r="U415" s="84">
        <v>2482.7692499999998</v>
      </c>
      <c r="V415" s="93">
        <v>74.790416666666601</v>
      </c>
    </row>
    <row r="416" spans="1:22" x14ac:dyDescent="0.3">
      <c r="A416" s="88">
        <v>2483.37733289166</v>
      </c>
      <c r="B416" s="94">
        <v>93.18</v>
      </c>
      <c r="C416" s="89"/>
      <c r="D416" s="90"/>
      <c r="Q416" s="84">
        <v>2482.7692499999998</v>
      </c>
      <c r="R416" s="93">
        <v>74.790416666666601</v>
      </c>
      <c r="U416" s="80">
        <v>1897.66616666666</v>
      </c>
      <c r="V416" s="92">
        <v>54.195</v>
      </c>
    </row>
    <row r="417" spans="1:22" x14ac:dyDescent="0.3">
      <c r="A417" s="88">
        <v>1970.0525984583301</v>
      </c>
      <c r="B417" s="94">
        <v>92.563333333333304</v>
      </c>
      <c r="C417" s="89"/>
      <c r="D417" s="90"/>
      <c r="Q417" s="80">
        <v>1897.66616666666</v>
      </c>
      <c r="R417" s="92">
        <v>54.195</v>
      </c>
      <c r="U417" s="84">
        <v>2206.1185</v>
      </c>
      <c r="V417" s="93">
        <v>81.428749999999994</v>
      </c>
    </row>
    <row r="418" spans="1:22" x14ac:dyDescent="0.3">
      <c r="A418" s="88">
        <v>2421.4947473458301</v>
      </c>
      <c r="B418" s="94">
        <v>94.260833333333295</v>
      </c>
      <c r="C418" s="89"/>
      <c r="D418" s="90"/>
      <c r="Q418" s="84">
        <v>2206.1185</v>
      </c>
      <c r="R418" s="93">
        <v>81.428749999999994</v>
      </c>
      <c r="U418" s="80">
        <v>1751.1030416666599</v>
      </c>
      <c r="V418" s="92">
        <v>61.591666666666598</v>
      </c>
    </row>
    <row r="419" spans="1:22" x14ac:dyDescent="0.3">
      <c r="A419" s="88">
        <v>2258.18339816249</v>
      </c>
      <c r="B419" s="94">
        <v>88.240833333333299</v>
      </c>
      <c r="C419" s="89"/>
      <c r="D419" s="90"/>
      <c r="Q419" s="80">
        <v>1751.1030416666599</v>
      </c>
      <c r="R419" s="92">
        <v>61.591666666666598</v>
      </c>
      <c r="U419" s="84">
        <v>2099.3076249999999</v>
      </c>
      <c r="V419" s="93">
        <v>84.004999999999995</v>
      </c>
    </row>
    <row r="420" spans="1:22" x14ac:dyDescent="0.3">
      <c r="A420" s="88">
        <v>2689.0604894916601</v>
      </c>
      <c r="B420" s="94">
        <v>92.031666666666595</v>
      </c>
      <c r="C420" s="89"/>
      <c r="D420" s="90"/>
      <c r="Q420" s="84">
        <v>2099.3076249999999</v>
      </c>
      <c r="R420" s="93">
        <v>84.004999999999995</v>
      </c>
      <c r="U420" s="80">
        <v>2000.35366666666</v>
      </c>
      <c r="V420" s="92">
        <v>73.071250000000006</v>
      </c>
    </row>
    <row r="421" spans="1:22" x14ac:dyDescent="0.3">
      <c r="A421" s="88">
        <v>2404.6785901416602</v>
      </c>
      <c r="B421" s="94">
        <v>92.867500000000007</v>
      </c>
      <c r="C421" s="89"/>
      <c r="D421" s="90"/>
      <c r="Q421" s="80">
        <v>2000.35366666666</v>
      </c>
      <c r="R421" s="92">
        <v>73.071250000000006</v>
      </c>
      <c r="U421" s="84">
        <v>2385.5984999999901</v>
      </c>
      <c r="V421" s="93">
        <v>89.251666666666594</v>
      </c>
    </row>
    <row r="422" spans="1:22" x14ac:dyDescent="0.3">
      <c r="A422" s="88">
        <v>2544.4278952458299</v>
      </c>
      <c r="B422" s="94">
        <v>91.5416666666666</v>
      </c>
      <c r="C422" s="89"/>
      <c r="D422" s="90"/>
      <c r="Q422" s="84">
        <v>2385.5984999999901</v>
      </c>
      <c r="R422" s="93">
        <v>89.251666666666594</v>
      </c>
      <c r="U422" s="80">
        <v>2051.9919583333299</v>
      </c>
      <c r="V422" s="92">
        <v>70.024583333333297</v>
      </c>
    </row>
    <row r="423" spans="1:22" x14ac:dyDescent="0.3">
      <c r="A423" s="88">
        <v>2210.3872715416601</v>
      </c>
      <c r="B423" s="94">
        <v>94.8541666666666</v>
      </c>
      <c r="C423" s="89"/>
      <c r="D423" s="90"/>
      <c r="Q423" s="80">
        <v>2051.9919583333299</v>
      </c>
      <c r="R423" s="92">
        <v>70.024583333333297</v>
      </c>
      <c r="U423" s="84">
        <v>2307.1601249999999</v>
      </c>
      <c r="V423" s="93">
        <v>72.64</v>
      </c>
    </row>
    <row r="424" spans="1:22" x14ac:dyDescent="0.3">
      <c r="A424" s="88">
        <v>2609.8060056208301</v>
      </c>
      <c r="B424" s="94">
        <v>90.887500000000003</v>
      </c>
      <c r="C424" s="89"/>
      <c r="D424" s="90"/>
      <c r="Q424" s="84">
        <v>2307.1601249999999</v>
      </c>
      <c r="R424" s="93">
        <v>72.64</v>
      </c>
      <c r="U424" s="80">
        <v>1992.06812499999</v>
      </c>
      <c r="V424" s="92">
        <v>63.719166666666602</v>
      </c>
    </row>
    <row r="425" spans="1:22" x14ac:dyDescent="0.3">
      <c r="A425" s="88">
        <v>2268.1242514916598</v>
      </c>
      <c r="B425" s="94">
        <v>92.579166666666595</v>
      </c>
      <c r="C425" s="89"/>
      <c r="D425" s="90"/>
      <c r="Q425" s="80">
        <v>1992.06812499999</v>
      </c>
      <c r="R425" s="92">
        <v>63.719166666666602</v>
      </c>
      <c r="U425" s="84">
        <v>2272.55004166666</v>
      </c>
      <c r="V425" s="93">
        <v>76.680416666666602</v>
      </c>
    </row>
    <row r="426" spans="1:22" x14ac:dyDescent="0.3">
      <c r="A426" s="88">
        <v>2530.30713499166</v>
      </c>
      <c r="B426" s="94">
        <v>95.422499999999999</v>
      </c>
      <c r="C426" s="89"/>
      <c r="D426" s="90"/>
      <c r="Q426" s="84">
        <v>2272.55004166666</v>
      </c>
      <c r="R426" s="93">
        <v>76.680416666666602</v>
      </c>
      <c r="U426" s="80">
        <v>2619.6127499999998</v>
      </c>
      <c r="V426" s="92">
        <v>97.3719999999999</v>
      </c>
    </row>
    <row r="427" spans="1:22" x14ac:dyDescent="0.3">
      <c r="A427" s="88">
        <v>2248.5141886624901</v>
      </c>
      <c r="B427" s="94">
        <v>94.640833333333305</v>
      </c>
      <c r="C427" s="89"/>
      <c r="D427" s="90"/>
      <c r="Q427" s="80">
        <v>2619.6127499999998</v>
      </c>
      <c r="R427" s="92">
        <v>97.3719999999999</v>
      </c>
      <c r="U427" s="84">
        <v>3135.2914166666601</v>
      </c>
      <c r="V427" s="93">
        <v>87.475083333333302</v>
      </c>
    </row>
    <row r="428" spans="1:22" x14ac:dyDescent="0.3">
      <c r="A428" s="88">
        <v>2468.9981134874902</v>
      </c>
      <c r="B428" s="94">
        <v>94.069166666666604</v>
      </c>
      <c r="C428" s="89"/>
      <c r="D428" s="90"/>
      <c r="Q428" s="84">
        <v>3135.2914166666601</v>
      </c>
      <c r="R428" s="93">
        <v>87.475083333333302</v>
      </c>
      <c r="U428" s="80">
        <v>2020.72577777777</v>
      </c>
      <c r="V428" s="92">
        <v>42.447888888888798</v>
      </c>
    </row>
    <row r="429" spans="1:22" x14ac:dyDescent="0.3">
      <c r="A429" s="88">
        <v>2007.1091398083299</v>
      </c>
      <c r="B429" s="94">
        <v>91.788333333333298</v>
      </c>
      <c r="C429" s="89"/>
      <c r="D429" s="90"/>
      <c r="Q429" s="80">
        <v>2020.72577777777</v>
      </c>
      <c r="R429" s="92">
        <v>42.447888888888798</v>
      </c>
      <c r="U429" s="84">
        <v>2479.9036666666598</v>
      </c>
      <c r="V429" s="93">
        <v>54.379166666666599</v>
      </c>
    </row>
    <row r="430" spans="1:22" x14ac:dyDescent="0.3">
      <c r="A430" s="88">
        <v>2283.2115860958302</v>
      </c>
      <c r="B430" s="94">
        <v>88.107500000000002</v>
      </c>
      <c r="C430" s="89"/>
      <c r="D430" s="90"/>
      <c r="Q430" s="84">
        <v>2479.9036666666598</v>
      </c>
      <c r="R430" s="93">
        <v>54.379166666666599</v>
      </c>
      <c r="U430" s="80">
        <v>2173.7058333333298</v>
      </c>
      <c r="V430" s="92">
        <v>47.226333333333301</v>
      </c>
    </row>
    <row r="431" spans="1:22" x14ac:dyDescent="0.3">
      <c r="A431" s="88">
        <v>1926.3508711791601</v>
      </c>
      <c r="B431" s="94">
        <v>92.053333333333299</v>
      </c>
      <c r="C431" s="89"/>
      <c r="D431" s="90"/>
      <c r="Q431" s="80">
        <v>2173.7058333333298</v>
      </c>
      <c r="R431" s="92">
        <v>47.226333333333301</v>
      </c>
      <c r="U431" s="84">
        <v>2584.7835833333302</v>
      </c>
      <c r="V431" s="93">
        <v>65.741166666666601</v>
      </c>
    </row>
    <row r="432" spans="1:22" x14ac:dyDescent="0.3">
      <c r="A432" s="88">
        <v>2254.4026167624902</v>
      </c>
      <c r="B432" s="94">
        <v>94.427499999999995</v>
      </c>
      <c r="C432" s="89"/>
      <c r="D432" s="90"/>
      <c r="Q432" s="84">
        <v>2584.7835833333302</v>
      </c>
      <c r="R432" s="93">
        <v>65.741166666666601</v>
      </c>
      <c r="U432" s="80">
        <v>2057.4659999999999</v>
      </c>
      <c r="V432" s="92">
        <v>43.6204166666666</v>
      </c>
    </row>
    <row r="433" spans="1:22" x14ac:dyDescent="0.3">
      <c r="A433" s="88">
        <v>2097.32178277499</v>
      </c>
      <c r="B433" s="94">
        <v>94.785833333333301</v>
      </c>
      <c r="C433" s="89"/>
      <c r="D433" s="90"/>
      <c r="Q433" s="80">
        <v>2057.4659999999999</v>
      </c>
      <c r="R433" s="92">
        <v>43.6204166666666</v>
      </c>
      <c r="U433" s="84">
        <v>2659.6397499999998</v>
      </c>
      <c r="V433" s="93">
        <v>75.9479166666666</v>
      </c>
    </row>
    <row r="434" spans="1:22" x14ac:dyDescent="0.3">
      <c r="A434" s="88">
        <v>2447.0156194791598</v>
      </c>
      <c r="B434" s="94">
        <v>92.864999999999995</v>
      </c>
      <c r="C434" s="89"/>
      <c r="D434" s="90"/>
      <c r="Q434" s="84">
        <v>2659.6397499999998</v>
      </c>
      <c r="R434" s="93">
        <v>75.9479166666666</v>
      </c>
      <c r="U434" s="80">
        <v>1999.15021428571</v>
      </c>
      <c r="V434" s="92">
        <v>45.174999999999997</v>
      </c>
    </row>
    <row r="435" spans="1:22" x14ac:dyDescent="0.3">
      <c r="A435" s="88">
        <v>2058.4143178874901</v>
      </c>
      <c r="B435" s="94">
        <v>91.605833333333294</v>
      </c>
      <c r="C435" s="89"/>
      <c r="D435" s="90"/>
      <c r="Q435" s="80">
        <v>1999.15021428571</v>
      </c>
      <c r="R435" s="92">
        <v>45.174999999999997</v>
      </c>
      <c r="U435" s="84">
        <v>2072.13229166666</v>
      </c>
      <c r="V435" s="93">
        <v>49.103333333333303</v>
      </c>
    </row>
    <row r="436" spans="1:22" x14ac:dyDescent="0.3">
      <c r="A436" s="88">
        <v>2263.9383129583298</v>
      </c>
      <c r="B436" s="94">
        <v>94.448333333333295</v>
      </c>
      <c r="C436" s="89"/>
      <c r="D436" s="90"/>
      <c r="Q436" s="84">
        <v>2072.13229166666</v>
      </c>
      <c r="R436" s="93">
        <v>49.103333333333303</v>
      </c>
      <c r="U436" s="80">
        <v>1795.002125</v>
      </c>
      <c r="V436" s="92">
        <v>48.378749999999997</v>
      </c>
    </row>
    <row r="437" spans="1:22" x14ac:dyDescent="0.3">
      <c r="A437" s="88">
        <v>2234.9891930833301</v>
      </c>
      <c r="B437" s="94">
        <v>89.094999999999899</v>
      </c>
      <c r="C437" s="89"/>
      <c r="D437" s="90"/>
      <c r="Q437" s="80">
        <v>1795.002125</v>
      </c>
      <c r="R437" s="92">
        <v>48.378749999999997</v>
      </c>
      <c r="U437" s="84">
        <v>2046.49437499999</v>
      </c>
      <c r="V437" s="93">
        <v>49.6458333333333</v>
      </c>
    </row>
    <row r="438" spans="1:22" x14ac:dyDescent="0.3">
      <c r="A438" s="88">
        <v>2535.4648421291599</v>
      </c>
      <c r="B438" s="94">
        <v>95.37</v>
      </c>
      <c r="C438" s="89"/>
      <c r="D438" s="90"/>
      <c r="Q438" s="84">
        <v>2046.49437499999</v>
      </c>
      <c r="R438" s="93">
        <v>49.6458333333333</v>
      </c>
      <c r="U438" s="80">
        <v>2152.0723750000002</v>
      </c>
      <c r="V438" s="92">
        <v>52.8779166666666</v>
      </c>
    </row>
    <row r="439" spans="1:22" x14ac:dyDescent="0.3">
      <c r="A439" s="88">
        <v>2119.8378024249901</v>
      </c>
      <c r="B439" s="94">
        <v>92.759166666666601</v>
      </c>
      <c r="C439" s="89"/>
      <c r="D439" s="90"/>
      <c r="Q439" s="80">
        <v>2152.0723750000002</v>
      </c>
      <c r="R439" s="92">
        <v>52.8779166666666</v>
      </c>
      <c r="U439" s="84">
        <v>2471.3907916666599</v>
      </c>
      <c r="V439" s="93">
        <v>98.386250000000004</v>
      </c>
    </row>
    <row r="440" spans="1:22" x14ac:dyDescent="0.3">
      <c r="A440" s="88">
        <v>2611.1508810291598</v>
      </c>
      <c r="B440" s="94">
        <v>96.861666666666594</v>
      </c>
      <c r="C440" s="89"/>
      <c r="D440" s="90"/>
      <c r="Q440" s="84">
        <v>2471.3907916666599</v>
      </c>
      <c r="R440" s="93">
        <v>98.386250000000004</v>
      </c>
      <c r="U440" s="80">
        <v>1920.2779583333299</v>
      </c>
      <c r="V440" s="92">
        <v>59.590416666666599</v>
      </c>
    </row>
    <row r="441" spans="1:22" x14ac:dyDescent="0.3">
      <c r="A441" s="88">
        <v>2252.2625322999902</v>
      </c>
      <c r="B441" s="94">
        <v>92.893333333333302</v>
      </c>
      <c r="C441" s="89"/>
      <c r="D441" s="90"/>
      <c r="Q441" s="80">
        <v>1920.2779583333299</v>
      </c>
      <c r="R441" s="92">
        <v>59.590416666666599</v>
      </c>
      <c r="U441" s="84">
        <v>2274.8648333333299</v>
      </c>
      <c r="V441" s="93">
        <v>72.096666666666593</v>
      </c>
    </row>
    <row r="442" spans="1:22" x14ac:dyDescent="0.3">
      <c r="A442" s="88">
        <v>2435.58375557916</v>
      </c>
      <c r="B442" s="94">
        <v>91.62</v>
      </c>
      <c r="C442" s="89"/>
      <c r="D442" s="90"/>
      <c r="Q442" s="84">
        <v>2274.8648333333299</v>
      </c>
      <c r="R442" s="93">
        <v>72.096666666666593</v>
      </c>
      <c r="U442" s="80">
        <v>1595.4885833333301</v>
      </c>
      <c r="V442" s="92">
        <v>47.9270833333333</v>
      </c>
    </row>
    <row r="443" spans="1:22" x14ac:dyDescent="0.3">
      <c r="A443" s="88">
        <v>2012.25450448333</v>
      </c>
      <c r="B443" s="94">
        <v>95.988333333333301</v>
      </c>
      <c r="C443" s="89"/>
      <c r="D443" s="90"/>
      <c r="Q443" s="80">
        <v>1595.4885833333301</v>
      </c>
      <c r="R443" s="92">
        <v>47.9270833333333</v>
      </c>
      <c r="U443" s="84">
        <v>1906.04541666666</v>
      </c>
      <c r="V443" s="93">
        <v>57.243333333333297</v>
      </c>
    </row>
    <row r="444" spans="1:22" x14ac:dyDescent="0.3">
      <c r="A444" s="88">
        <v>2306.09973747083</v>
      </c>
      <c r="B444" s="94">
        <v>94.588333333333296</v>
      </c>
      <c r="C444" s="89"/>
      <c r="D444" s="90"/>
      <c r="Q444" s="84">
        <v>1906.04541666666</v>
      </c>
      <c r="R444" s="93">
        <v>57.243333333333297</v>
      </c>
      <c r="U444" s="80">
        <v>1899.76866666666</v>
      </c>
      <c r="V444" s="92">
        <v>63.758333333333297</v>
      </c>
    </row>
    <row r="445" spans="1:22" x14ac:dyDescent="0.3">
      <c r="A445" s="88">
        <v>1922.23204700416</v>
      </c>
      <c r="B445" s="94">
        <v>94.031666666666595</v>
      </c>
      <c r="C445" s="89"/>
      <c r="D445" s="90"/>
      <c r="Q445" s="80">
        <v>1899.76866666666</v>
      </c>
      <c r="R445" s="92">
        <v>63.758333333333297</v>
      </c>
      <c r="U445" s="84">
        <v>2168.54474999999</v>
      </c>
      <c r="V445" s="93">
        <v>69.530833333333305</v>
      </c>
    </row>
    <row r="446" spans="1:22" x14ac:dyDescent="0.3">
      <c r="A446" s="88">
        <v>2271.5186199166601</v>
      </c>
      <c r="B446" s="94">
        <v>93.4166666666666</v>
      </c>
      <c r="C446" s="89"/>
      <c r="D446" s="90"/>
      <c r="Q446" s="84">
        <v>2168.54474999999</v>
      </c>
      <c r="R446" s="93">
        <v>69.530833333333305</v>
      </c>
      <c r="U446" s="80">
        <v>1893.92883333333</v>
      </c>
      <c r="V446" s="92">
        <v>55.008749999999999</v>
      </c>
    </row>
    <row r="447" spans="1:22" x14ac:dyDescent="0.3">
      <c r="A447" s="88">
        <v>2173.2485973624898</v>
      </c>
      <c r="B447" s="94">
        <v>91.315833333333302</v>
      </c>
      <c r="C447" s="89"/>
      <c r="D447" s="90"/>
      <c r="Q447" s="80">
        <v>1893.92883333333</v>
      </c>
      <c r="R447" s="92">
        <v>55.008749999999999</v>
      </c>
      <c r="U447" s="84">
        <v>2163.90545833333</v>
      </c>
      <c r="V447" s="93">
        <v>67.959583333333299</v>
      </c>
    </row>
    <row r="448" spans="1:22" x14ac:dyDescent="0.3">
      <c r="A448" s="88">
        <v>2599.35337378333</v>
      </c>
      <c r="B448" s="94">
        <v>93.227500000000006</v>
      </c>
      <c r="C448" s="89"/>
      <c r="D448" s="90"/>
      <c r="Q448" s="84">
        <v>2163.90545833333</v>
      </c>
      <c r="R448" s="93">
        <v>67.959583333333299</v>
      </c>
      <c r="U448" s="80">
        <v>1709.3747499999999</v>
      </c>
      <c r="V448" s="92">
        <v>58.454999999999899</v>
      </c>
    </row>
    <row r="449" spans="1:22" x14ac:dyDescent="0.3">
      <c r="A449" s="88">
        <v>2275.3774637166598</v>
      </c>
      <c r="B449" s="94">
        <v>95.254999999999995</v>
      </c>
      <c r="C449" s="89"/>
      <c r="D449" s="90"/>
      <c r="Q449" s="80">
        <v>1709.3747499999999</v>
      </c>
      <c r="R449" s="92">
        <v>58.454999999999899</v>
      </c>
      <c r="U449" s="84">
        <v>1969.1160833333299</v>
      </c>
      <c r="V449" s="93">
        <v>59.5133333333333</v>
      </c>
    </row>
    <row r="450" spans="1:22" x14ac:dyDescent="0.3">
      <c r="A450" s="88">
        <v>2572.1158187249898</v>
      </c>
      <c r="B450" s="94">
        <v>95.577500000000001</v>
      </c>
      <c r="C450" s="89"/>
      <c r="D450" s="90"/>
      <c r="Q450" s="84">
        <v>1969.1160833333299</v>
      </c>
      <c r="R450" s="93">
        <v>59.5133333333333</v>
      </c>
      <c r="U450" s="80">
        <v>1981.62925</v>
      </c>
      <c r="V450" s="92">
        <v>62.106250000000003</v>
      </c>
    </row>
    <row r="451" spans="1:22" x14ac:dyDescent="0.3">
      <c r="A451" s="88">
        <v>2332.2469968083201</v>
      </c>
      <c r="B451" s="94">
        <v>92.415000000000006</v>
      </c>
      <c r="C451" s="89"/>
      <c r="D451" s="90"/>
      <c r="Q451" s="80">
        <v>1981.62925</v>
      </c>
      <c r="R451" s="92">
        <v>62.106250000000003</v>
      </c>
      <c r="U451" s="84">
        <v>2265.6325000000002</v>
      </c>
      <c r="V451" s="93">
        <v>75.083749999999995</v>
      </c>
    </row>
    <row r="452" spans="1:22" x14ac:dyDescent="0.3">
      <c r="A452" s="88">
        <v>2522.0577934541602</v>
      </c>
      <c r="B452" s="94">
        <v>95.493333333333297</v>
      </c>
      <c r="C452" s="89"/>
      <c r="D452" s="90"/>
      <c r="Q452" s="84">
        <v>2265.6325000000002</v>
      </c>
      <c r="R452" s="93">
        <v>75.083749999999995</v>
      </c>
      <c r="U452" s="80">
        <v>2017.8668333333301</v>
      </c>
      <c r="V452" s="92">
        <v>72.067499999999995</v>
      </c>
    </row>
    <row r="453" spans="1:22" x14ac:dyDescent="0.3">
      <c r="A453" s="88">
        <v>2178.5971232791599</v>
      </c>
      <c r="B453" s="94">
        <v>94.879166666666606</v>
      </c>
      <c r="C453" s="89"/>
      <c r="D453" s="90"/>
      <c r="Q453" s="80">
        <v>2017.8668333333301</v>
      </c>
      <c r="R453" s="92">
        <v>72.067499999999995</v>
      </c>
      <c r="U453" s="84">
        <v>2272.4112083333298</v>
      </c>
      <c r="V453" s="93">
        <v>69.167083333333295</v>
      </c>
    </row>
    <row r="454" spans="1:22" x14ac:dyDescent="0.3">
      <c r="A454" s="88">
        <v>2640.2822745583298</v>
      </c>
      <c r="B454" s="94">
        <v>91.33</v>
      </c>
      <c r="C454" s="89"/>
      <c r="D454" s="90"/>
      <c r="Q454" s="84">
        <v>2272.4112083333298</v>
      </c>
      <c r="R454" s="93">
        <v>69.167083333333295</v>
      </c>
      <c r="U454" s="80">
        <v>1957.98008333333</v>
      </c>
      <c r="V454" s="92">
        <v>47.772083333333299</v>
      </c>
    </row>
    <row r="455" spans="1:22" x14ac:dyDescent="0.3">
      <c r="A455" s="88">
        <v>2262.52688914583</v>
      </c>
      <c r="B455" s="94">
        <v>92.034999999999997</v>
      </c>
      <c r="C455" s="89"/>
      <c r="D455" s="90"/>
      <c r="Q455" s="80">
        <v>1957.98008333333</v>
      </c>
      <c r="R455" s="92">
        <v>47.772083333333299</v>
      </c>
      <c r="U455" s="84">
        <v>2410.05508333333</v>
      </c>
      <c r="V455" s="93">
        <v>57.986249999999899</v>
      </c>
    </row>
    <row r="456" spans="1:22" x14ac:dyDescent="0.3">
      <c r="A456" s="88">
        <v>2547.7255107166602</v>
      </c>
      <c r="B456" s="94">
        <v>93.301666666666605</v>
      </c>
      <c r="C456" s="89"/>
      <c r="D456" s="90"/>
      <c r="Q456" s="84">
        <v>2410.05508333333</v>
      </c>
      <c r="R456" s="93">
        <v>57.986249999999899</v>
      </c>
      <c r="U456" s="80">
        <v>2061.5842499999899</v>
      </c>
      <c r="V456" s="92">
        <v>53.971249999999998</v>
      </c>
    </row>
    <row r="457" spans="1:22" x14ac:dyDescent="0.3">
      <c r="A457" s="88">
        <v>2002.28532935416</v>
      </c>
      <c r="B457" s="94">
        <v>92.251666666666594</v>
      </c>
      <c r="C457" s="89"/>
      <c r="D457" s="90"/>
      <c r="Q457" s="80">
        <v>2061.5842499999899</v>
      </c>
      <c r="R457" s="92">
        <v>53.971249999999998</v>
      </c>
      <c r="U457" s="84">
        <v>2334.3259166666599</v>
      </c>
      <c r="V457" s="93">
        <v>66.100833333333298</v>
      </c>
    </row>
    <row r="458" spans="1:22" x14ac:dyDescent="0.3">
      <c r="A458" s="88">
        <v>2471.14781382916</v>
      </c>
      <c r="B458" s="94">
        <v>93.829166666666595</v>
      </c>
      <c r="C458" s="89"/>
      <c r="D458" s="90"/>
      <c r="Q458" s="84">
        <v>2334.3259166666599</v>
      </c>
      <c r="R458" s="93">
        <v>66.100833333333298</v>
      </c>
      <c r="U458" s="80">
        <v>1791.68908333333</v>
      </c>
      <c r="V458" s="92">
        <v>48.206249999999997</v>
      </c>
    </row>
    <row r="459" spans="1:22" x14ac:dyDescent="0.3">
      <c r="A459" s="88">
        <v>1884.5189767458301</v>
      </c>
      <c r="B459" s="94">
        <v>96.950833333333307</v>
      </c>
      <c r="C459" s="89"/>
      <c r="D459" s="90"/>
      <c r="Q459" s="80">
        <v>1791.68908333333</v>
      </c>
      <c r="R459" s="92">
        <v>48.206249999999997</v>
      </c>
      <c r="U459" s="84">
        <v>2115.05070833333</v>
      </c>
      <c r="V459" s="93">
        <v>63.657499999999999</v>
      </c>
    </row>
    <row r="460" spans="1:22" x14ac:dyDescent="0.3">
      <c r="A460" s="88">
        <v>2284.6860655041601</v>
      </c>
      <c r="B460" s="94">
        <v>89.111666666666594</v>
      </c>
      <c r="C460" s="89"/>
      <c r="D460" s="90"/>
      <c r="Q460" s="84">
        <v>2115.05070833333</v>
      </c>
      <c r="R460" s="93">
        <v>63.657499999999999</v>
      </c>
      <c r="U460" s="80">
        <v>1725.1356249999999</v>
      </c>
      <c r="V460" s="92">
        <v>46.99</v>
      </c>
    </row>
    <row r="461" spans="1:22" x14ac:dyDescent="0.3">
      <c r="A461" s="88">
        <v>2074.9366848416598</v>
      </c>
      <c r="B461" s="94">
        <v>93.700833333333307</v>
      </c>
      <c r="C461" s="89"/>
      <c r="D461" s="90"/>
      <c r="Q461" s="80">
        <v>1725.1356249999999</v>
      </c>
      <c r="R461" s="92">
        <v>46.99</v>
      </c>
      <c r="U461" s="84">
        <v>2079.96133333333</v>
      </c>
      <c r="V461" s="93">
        <v>61.338333333333303</v>
      </c>
    </row>
    <row r="462" spans="1:22" x14ac:dyDescent="0.3">
      <c r="A462" s="88">
        <v>2416.9764224291598</v>
      </c>
      <c r="B462" s="94">
        <v>91.821666666666601</v>
      </c>
      <c r="C462" s="89"/>
      <c r="D462" s="90"/>
      <c r="Q462" s="84">
        <v>2079.96133333333</v>
      </c>
      <c r="R462" s="93">
        <v>61.338333333333303</v>
      </c>
      <c r="U462" s="80">
        <v>1869.9213749999999</v>
      </c>
      <c r="V462" s="92">
        <v>40.4195833333333</v>
      </c>
    </row>
    <row r="463" spans="1:22" x14ac:dyDescent="0.3">
      <c r="A463" s="88">
        <v>2351.8879272875001</v>
      </c>
      <c r="B463" s="94">
        <v>91.176666666666605</v>
      </c>
      <c r="C463" s="89"/>
      <c r="D463" s="90"/>
      <c r="Q463" s="80">
        <v>1869.9213749999999</v>
      </c>
      <c r="R463" s="92">
        <v>40.4195833333333</v>
      </c>
      <c r="U463" s="84">
        <v>2151.5065416666598</v>
      </c>
      <c r="V463" s="93">
        <v>54.921666666666603</v>
      </c>
    </row>
    <row r="464" spans="1:22" x14ac:dyDescent="0.3">
      <c r="A464" s="88">
        <v>2486.4495979416602</v>
      </c>
      <c r="B464" s="94">
        <v>93.967499999999902</v>
      </c>
      <c r="C464" s="89"/>
      <c r="D464" s="90"/>
      <c r="Q464" s="84">
        <v>2151.5065416666598</v>
      </c>
      <c r="R464" s="93">
        <v>54.921666666666603</v>
      </c>
      <c r="U464" s="80">
        <v>2009.3411249999999</v>
      </c>
      <c r="V464" s="92">
        <v>55.743749999999899</v>
      </c>
    </row>
    <row r="465" spans="1:22" x14ac:dyDescent="0.3">
      <c r="A465" s="88">
        <v>2205.80877638333</v>
      </c>
      <c r="B465" s="94">
        <v>96.016666666666694</v>
      </c>
      <c r="C465" s="89"/>
      <c r="D465" s="90"/>
      <c r="Q465" s="80">
        <v>2009.3411249999999</v>
      </c>
      <c r="R465" s="92">
        <v>55.743749999999899</v>
      </c>
      <c r="U465" s="84">
        <v>2258.4755416666599</v>
      </c>
      <c r="V465" s="93">
        <v>64.784166666666593</v>
      </c>
    </row>
    <row r="466" spans="1:22" x14ac:dyDescent="0.3">
      <c r="A466" s="88">
        <v>2463.8877806208302</v>
      </c>
      <c r="B466" s="94">
        <v>93.3</v>
      </c>
      <c r="C466" s="89"/>
      <c r="D466" s="90"/>
      <c r="Q466" s="84">
        <v>2258.4755416666599</v>
      </c>
      <c r="R466" s="93">
        <v>64.784166666666593</v>
      </c>
      <c r="U466" s="80">
        <v>1953.2787083333301</v>
      </c>
      <c r="V466" s="92">
        <v>39.407916666666601</v>
      </c>
    </row>
    <row r="467" spans="1:22" x14ac:dyDescent="0.3">
      <c r="A467" s="88">
        <v>2389.5416550772702</v>
      </c>
      <c r="B467" s="94">
        <v>93.487272727272696</v>
      </c>
      <c r="C467" s="89"/>
      <c r="D467" s="90"/>
      <c r="Q467" s="80">
        <v>1953.2787083333301</v>
      </c>
      <c r="R467" s="92">
        <v>39.407916666666601</v>
      </c>
      <c r="U467" s="84">
        <v>2179.1737083333301</v>
      </c>
      <c r="V467" s="93">
        <v>45.298333333333296</v>
      </c>
    </row>
    <row r="468" spans="1:22" x14ac:dyDescent="0.3">
      <c r="A468" s="88">
        <v>2462.3126748458299</v>
      </c>
      <c r="B468" s="94">
        <v>92.534166666666593</v>
      </c>
      <c r="C468" s="89"/>
      <c r="D468" s="90"/>
      <c r="Q468" s="84">
        <v>2179.1737083333301</v>
      </c>
      <c r="R468" s="93">
        <v>45.298333333333296</v>
      </c>
      <c r="U468" s="80">
        <v>2002.07149999999</v>
      </c>
      <c r="V468" s="92">
        <v>42.202727272727202</v>
      </c>
    </row>
    <row r="469" spans="1:22" x14ac:dyDescent="0.3">
      <c r="A469" s="88">
        <v>2597.9697656916601</v>
      </c>
      <c r="B469" s="94">
        <v>90.468333333333305</v>
      </c>
      <c r="C469" s="89"/>
      <c r="D469" s="90"/>
      <c r="Q469" s="80">
        <v>2002.07149999999</v>
      </c>
      <c r="R469" s="92">
        <v>42.202727272727202</v>
      </c>
      <c r="U469" s="84">
        <v>2190.5812083333299</v>
      </c>
      <c r="V469" s="93">
        <v>56.2558333333333</v>
      </c>
    </row>
    <row r="470" spans="1:22" x14ac:dyDescent="0.3">
      <c r="A470" s="88">
        <v>2343.0126144708302</v>
      </c>
      <c r="B470" s="94">
        <v>94.832499999999996</v>
      </c>
      <c r="C470" s="89"/>
      <c r="D470" s="90"/>
      <c r="Q470" s="84">
        <v>2190.5812083333299</v>
      </c>
      <c r="R470" s="93">
        <v>56.2558333333333</v>
      </c>
      <c r="U470" s="80">
        <v>2238.6494166666598</v>
      </c>
      <c r="V470" s="92">
        <v>44.347499999999997</v>
      </c>
    </row>
    <row r="471" spans="1:22" x14ac:dyDescent="0.3">
      <c r="A471" s="88">
        <v>1935.67293994999</v>
      </c>
      <c r="B471" s="94">
        <v>95.144999999999996</v>
      </c>
      <c r="C471" s="89"/>
      <c r="D471" s="90"/>
      <c r="Q471" s="80">
        <v>2238.6494166666598</v>
      </c>
      <c r="R471" s="92">
        <v>44.347499999999997</v>
      </c>
      <c r="U471" s="84">
        <v>2101.758875</v>
      </c>
      <c r="V471" s="93">
        <v>60.957083333333301</v>
      </c>
    </row>
    <row r="472" spans="1:22" x14ac:dyDescent="0.3">
      <c r="A472" s="88">
        <v>2169.6442316708199</v>
      </c>
      <c r="B472" s="94">
        <v>93.267499999999998</v>
      </c>
      <c r="C472" s="89"/>
      <c r="D472" s="90"/>
      <c r="Q472" s="84">
        <v>2101.758875</v>
      </c>
      <c r="R472" s="93">
        <v>60.957083333333301</v>
      </c>
      <c r="U472" s="80">
        <v>1744.8411249999899</v>
      </c>
      <c r="V472" s="92">
        <v>46.731666666666598</v>
      </c>
    </row>
    <row r="473" spans="1:22" x14ac:dyDescent="0.3">
      <c r="A473" s="88">
        <v>1945.7263270999899</v>
      </c>
      <c r="B473" s="94">
        <v>94.013333333333307</v>
      </c>
      <c r="C473" s="89"/>
      <c r="D473" s="90"/>
      <c r="Q473" s="80">
        <v>1744.8411249999899</v>
      </c>
      <c r="R473" s="92">
        <v>46.731666666666598</v>
      </c>
      <c r="U473" s="84">
        <v>1955.6636249999999</v>
      </c>
      <c r="V473" s="93">
        <v>56.807083333333303</v>
      </c>
    </row>
    <row r="474" spans="1:22" x14ac:dyDescent="0.3">
      <c r="A474" s="88">
        <v>2415.7238709749899</v>
      </c>
      <c r="B474" s="94">
        <v>95.63</v>
      </c>
      <c r="C474" s="89"/>
      <c r="D474" s="90"/>
      <c r="Q474" s="84">
        <v>1955.6636249999999</v>
      </c>
      <c r="R474" s="93">
        <v>56.807083333333303</v>
      </c>
      <c r="U474" s="80">
        <v>1709.34116666666</v>
      </c>
      <c r="V474" s="92">
        <v>41.453333333333298</v>
      </c>
    </row>
    <row r="475" spans="1:22" x14ac:dyDescent="0.3">
      <c r="A475" s="88">
        <v>2155.8468403083298</v>
      </c>
      <c r="B475" s="94">
        <v>92.195833333333297</v>
      </c>
      <c r="C475" s="89"/>
      <c r="D475" s="90"/>
      <c r="Q475" s="80">
        <v>1709.34116666666</v>
      </c>
      <c r="R475" s="92">
        <v>41.453333333333298</v>
      </c>
      <c r="U475" s="84">
        <v>2090.6051666666599</v>
      </c>
      <c r="V475" s="93">
        <v>56.362916666666599</v>
      </c>
    </row>
    <row r="476" spans="1:22" x14ac:dyDescent="0.3">
      <c r="A476" s="88">
        <v>2488.4190322208301</v>
      </c>
      <c r="B476" s="94">
        <v>91.516666666666595</v>
      </c>
      <c r="C476" s="89"/>
      <c r="D476" s="90"/>
      <c r="Q476" s="84">
        <v>2090.6051666666599</v>
      </c>
      <c r="R476" s="93">
        <v>56.362916666666599</v>
      </c>
      <c r="U476" s="80">
        <v>1930.23291666666</v>
      </c>
      <c r="V476" s="92">
        <v>44.294999999999902</v>
      </c>
    </row>
    <row r="477" spans="1:22" x14ac:dyDescent="0.3">
      <c r="A477" s="88">
        <v>2225.5085196499999</v>
      </c>
      <c r="B477" s="94">
        <v>94.718333333333305</v>
      </c>
      <c r="C477" s="89"/>
      <c r="D477" s="90"/>
      <c r="Q477" s="80">
        <v>1930.23291666666</v>
      </c>
      <c r="R477" s="92">
        <v>44.294999999999902</v>
      </c>
      <c r="U477" s="84">
        <v>2252.1495416666598</v>
      </c>
      <c r="V477" s="93">
        <v>56.652083333333302</v>
      </c>
    </row>
    <row r="478" spans="1:22" x14ac:dyDescent="0.3">
      <c r="A478" s="88">
        <v>2729.62043478749</v>
      </c>
      <c r="B478" s="94">
        <v>93.7083333333333</v>
      </c>
      <c r="C478" s="89"/>
      <c r="D478" s="90"/>
      <c r="Q478" s="84">
        <v>2252.1495416666598</v>
      </c>
      <c r="R478" s="93">
        <v>56.652083333333302</v>
      </c>
      <c r="U478" s="80">
        <v>2025.5564999999999</v>
      </c>
      <c r="V478" s="92">
        <v>54.389583333333299</v>
      </c>
    </row>
    <row r="479" spans="1:22" x14ac:dyDescent="0.3">
      <c r="A479" s="88">
        <v>2310.9775189749898</v>
      </c>
      <c r="B479" s="94">
        <v>88.927499999999995</v>
      </c>
      <c r="C479" s="89"/>
      <c r="D479" s="90"/>
      <c r="Q479" s="80">
        <v>2025.5564999999999</v>
      </c>
      <c r="R479" s="92">
        <v>54.389583333333299</v>
      </c>
      <c r="U479" s="84">
        <v>2431.169875</v>
      </c>
      <c r="V479" s="93">
        <v>79.165416666666601</v>
      </c>
    </row>
    <row r="480" spans="1:22" x14ac:dyDescent="0.3">
      <c r="A480" s="88">
        <v>2549.6945594041599</v>
      </c>
      <c r="B480" s="94">
        <v>92.028333333333293</v>
      </c>
      <c r="C480" s="89"/>
      <c r="D480" s="90"/>
      <c r="Q480" s="84">
        <v>2431.169875</v>
      </c>
      <c r="R480" s="93">
        <v>79.165416666666601</v>
      </c>
      <c r="U480" s="80">
        <v>1985.1439583333299</v>
      </c>
      <c r="V480" s="92">
        <v>54.53875</v>
      </c>
    </row>
    <row r="481" spans="1:22" x14ac:dyDescent="0.3">
      <c r="A481" s="88">
        <v>2250.2431120541601</v>
      </c>
      <c r="B481" s="94">
        <v>93.161666666666605</v>
      </c>
      <c r="C481" s="89"/>
      <c r="D481" s="90"/>
      <c r="Q481" s="80">
        <v>1985.1439583333299</v>
      </c>
      <c r="R481" s="92">
        <v>54.53875</v>
      </c>
      <c r="U481" s="84">
        <v>2232.0480416666601</v>
      </c>
      <c r="V481" s="93">
        <v>56.990833333333299</v>
      </c>
    </row>
    <row r="482" spans="1:22" x14ac:dyDescent="0.3">
      <c r="A482" s="88">
        <v>2474.0586088999898</v>
      </c>
      <c r="B482" s="94">
        <v>94.2766666666666</v>
      </c>
      <c r="C482" s="89"/>
      <c r="D482" s="90"/>
      <c r="Q482" s="84">
        <v>2232.0480416666601</v>
      </c>
      <c r="R482" s="93">
        <v>56.990833333333299</v>
      </c>
      <c r="U482" s="80">
        <v>2000.4889166666601</v>
      </c>
      <c r="V482" s="92">
        <v>46.333750000000002</v>
      </c>
    </row>
    <row r="483" spans="1:22" x14ac:dyDescent="0.3">
      <c r="A483" s="88">
        <v>2181.92416806249</v>
      </c>
      <c r="B483" s="94">
        <v>89.2083333333333</v>
      </c>
      <c r="C483" s="89"/>
      <c r="D483" s="90"/>
      <c r="Q483" s="80">
        <v>2000.4889166666601</v>
      </c>
      <c r="R483" s="92">
        <v>46.333750000000002</v>
      </c>
      <c r="U483" s="84">
        <v>2244.6094583333302</v>
      </c>
      <c r="V483" s="93">
        <v>59.141666666666602</v>
      </c>
    </row>
    <row r="484" spans="1:22" x14ac:dyDescent="0.3">
      <c r="A484" s="88">
        <v>2459.62038521249</v>
      </c>
      <c r="B484" s="94">
        <v>94.743333333333297</v>
      </c>
      <c r="C484" s="89"/>
      <c r="D484" s="90"/>
      <c r="Q484" s="84">
        <v>2244.6094583333302</v>
      </c>
      <c r="R484" s="93">
        <v>59.141666666666602</v>
      </c>
      <c r="U484" s="80">
        <v>1956.4982499999901</v>
      </c>
      <c r="V484" s="92">
        <v>39.871666666666599</v>
      </c>
    </row>
    <row r="485" spans="1:22" x14ac:dyDescent="0.3">
      <c r="A485" s="88">
        <v>2001.1209491583299</v>
      </c>
      <c r="B485" s="94">
        <v>89.875833333333304</v>
      </c>
      <c r="C485" s="89"/>
      <c r="D485" s="90"/>
      <c r="Q485" s="80">
        <v>1956.4982499999901</v>
      </c>
      <c r="R485" s="92">
        <v>39.871666666666599</v>
      </c>
      <c r="U485" s="84">
        <v>2234.6941666666598</v>
      </c>
      <c r="V485" s="93">
        <v>42.424166666666601</v>
      </c>
    </row>
    <row r="486" spans="1:22" x14ac:dyDescent="0.3">
      <c r="A486" s="88">
        <v>2264.75547124166</v>
      </c>
      <c r="B486" s="94">
        <v>90.906666666666595</v>
      </c>
      <c r="C486" s="89"/>
      <c r="D486" s="90"/>
      <c r="Q486" s="84">
        <v>2234.6941666666598</v>
      </c>
      <c r="R486" s="93">
        <v>42.424166666666601</v>
      </c>
      <c r="U486" s="80">
        <v>1764.0211666666601</v>
      </c>
      <c r="V486" s="92">
        <v>31.869166666666601</v>
      </c>
    </row>
    <row r="487" spans="1:22" x14ac:dyDescent="0.3">
      <c r="A487" s="88">
        <v>1921.8538409166599</v>
      </c>
      <c r="B487" s="94">
        <v>94.0058333333333</v>
      </c>
      <c r="C487" s="89"/>
      <c r="D487" s="90"/>
      <c r="Q487" s="80">
        <v>1764.0211666666601</v>
      </c>
      <c r="R487" s="92">
        <v>31.869166666666601</v>
      </c>
      <c r="U487" s="84">
        <v>1984.9037083333301</v>
      </c>
      <c r="V487" s="93">
        <v>51.942083333333301</v>
      </c>
    </row>
    <row r="488" spans="1:22" x14ac:dyDescent="0.3">
      <c r="A488" s="88">
        <v>2338.8713482916601</v>
      </c>
      <c r="B488" s="94">
        <v>92.414166666666603</v>
      </c>
      <c r="C488" s="89"/>
      <c r="D488" s="90"/>
      <c r="Q488" s="84">
        <v>1984.9037083333301</v>
      </c>
      <c r="R488" s="93">
        <v>51.942083333333301</v>
      </c>
      <c r="U488" s="80">
        <v>2259.3434166666598</v>
      </c>
      <c r="V488" s="92">
        <v>71.976583333333295</v>
      </c>
    </row>
    <row r="489" spans="1:22" x14ac:dyDescent="0.3">
      <c r="A489" s="88">
        <v>2248.2096055541601</v>
      </c>
      <c r="B489" s="94">
        <v>92.831666666666607</v>
      </c>
      <c r="C489" s="89"/>
      <c r="D489" s="90"/>
      <c r="Q489" s="80">
        <v>2259.3434166666598</v>
      </c>
      <c r="R489" s="92">
        <v>71.976583333333295</v>
      </c>
      <c r="U489" s="84">
        <v>2360.6292916666598</v>
      </c>
      <c r="V489" s="93">
        <v>55.570500000000003</v>
      </c>
    </row>
    <row r="490" spans="1:22" x14ac:dyDescent="0.3">
      <c r="A490" s="88">
        <v>2430.7613596208298</v>
      </c>
      <c r="B490" s="94">
        <v>92.375</v>
      </c>
      <c r="C490" s="89"/>
      <c r="D490" s="90"/>
      <c r="Q490" s="84">
        <v>2360.6292916666598</v>
      </c>
      <c r="R490" s="93">
        <v>55.570500000000003</v>
      </c>
      <c r="U490" s="80">
        <v>1846.40777272727</v>
      </c>
      <c r="V490" s="92">
        <v>35.178818181818102</v>
      </c>
    </row>
    <row r="491" spans="1:22" x14ac:dyDescent="0.3">
      <c r="A491" s="88">
        <v>2143.8002868999902</v>
      </c>
      <c r="B491" s="94">
        <v>89.369166666666601</v>
      </c>
      <c r="C491" s="89"/>
      <c r="D491" s="90"/>
      <c r="Q491" s="80">
        <v>1846.40777272727</v>
      </c>
      <c r="R491" s="92">
        <v>35.178818181818102</v>
      </c>
      <c r="U491" s="84">
        <v>2621.3647499999902</v>
      </c>
      <c r="V491" s="93">
        <v>82.808583333333303</v>
      </c>
    </row>
    <row r="492" spans="1:22" x14ac:dyDescent="0.3">
      <c r="A492" s="88">
        <v>2488.10847363333</v>
      </c>
      <c r="B492" s="94">
        <v>93.370833333333294</v>
      </c>
      <c r="C492" s="89"/>
      <c r="D492" s="90"/>
      <c r="Q492" s="84">
        <v>2621.3647499999902</v>
      </c>
      <c r="R492" s="93">
        <v>82.808583333333303</v>
      </c>
      <c r="U492" s="80">
        <v>1922.99563636363</v>
      </c>
      <c r="V492" s="92">
        <v>44.022727272727202</v>
      </c>
    </row>
    <row r="493" spans="1:22" x14ac:dyDescent="0.3">
      <c r="A493" s="88">
        <v>2079.2519090791602</v>
      </c>
      <c r="B493" s="94">
        <v>91.319166666666604</v>
      </c>
      <c r="C493" s="89"/>
      <c r="D493" s="90"/>
      <c r="Q493" s="80">
        <v>1922.99563636363</v>
      </c>
      <c r="R493" s="92">
        <v>44.022727272727202</v>
      </c>
      <c r="U493" s="84">
        <v>2474.1590833333298</v>
      </c>
      <c r="V493" s="93">
        <v>80.227000000000004</v>
      </c>
    </row>
    <row r="494" spans="1:22" x14ac:dyDescent="0.3">
      <c r="A494" s="88">
        <v>2292.28191523333</v>
      </c>
      <c r="B494" s="94">
        <v>91.633333333333297</v>
      </c>
      <c r="C494" s="89"/>
      <c r="D494" s="90"/>
      <c r="Q494" s="84">
        <v>2474.1590833333298</v>
      </c>
      <c r="R494" s="93">
        <v>80.227000000000004</v>
      </c>
      <c r="U494" s="80">
        <v>2056.328</v>
      </c>
      <c r="V494" s="92">
        <v>55.7558333333333</v>
      </c>
    </row>
    <row r="495" spans="1:22" x14ac:dyDescent="0.3">
      <c r="A495" s="88">
        <v>2187.0871952124999</v>
      </c>
      <c r="B495" s="94">
        <v>93.654166666666598</v>
      </c>
      <c r="C495" s="89"/>
      <c r="D495" s="90"/>
      <c r="Q495" s="80">
        <v>2056.328</v>
      </c>
      <c r="R495" s="92">
        <v>55.7558333333333</v>
      </c>
      <c r="U495" s="84">
        <v>2567.8376250000001</v>
      </c>
      <c r="V495" s="93">
        <v>62.750833333333297</v>
      </c>
    </row>
    <row r="496" spans="1:22" x14ac:dyDescent="0.3">
      <c r="A496" s="88">
        <v>2578.1538939624902</v>
      </c>
      <c r="B496" s="94">
        <v>93.094999999999899</v>
      </c>
      <c r="C496" s="89"/>
      <c r="D496" s="90"/>
      <c r="Q496" s="84">
        <v>2567.8376250000001</v>
      </c>
      <c r="R496" s="93">
        <v>62.750833333333297</v>
      </c>
      <c r="U496" s="80">
        <v>2030.3805833333299</v>
      </c>
      <c r="V496" s="92">
        <v>33.043333333333301</v>
      </c>
    </row>
    <row r="497" spans="1:22" x14ac:dyDescent="0.3">
      <c r="A497" s="88">
        <v>2073.3774350125</v>
      </c>
      <c r="B497" s="94">
        <v>93.775000000000006</v>
      </c>
      <c r="C497" s="89"/>
      <c r="D497" s="90"/>
      <c r="Q497" s="80">
        <v>2030.3805833333299</v>
      </c>
      <c r="R497" s="92">
        <v>33.043333333333301</v>
      </c>
      <c r="U497" s="84">
        <v>2019.70716666666</v>
      </c>
      <c r="V497" s="93">
        <v>37.844583333333297</v>
      </c>
    </row>
    <row r="498" spans="1:22" x14ac:dyDescent="0.3">
      <c r="A498" s="88">
        <v>2368.6728615124898</v>
      </c>
      <c r="B498" s="94">
        <v>88.952500000000001</v>
      </c>
      <c r="C498" s="89"/>
      <c r="D498" s="90"/>
      <c r="Q498" s="84">
        <v>2019.70716666666</v>
      </c>
      <c r="R498" s="93">
        <v>37.844583333333297</v>
      </c>
      <c r="U498" s="80">
        <v>1680.81474999999</v>
      </c>
      <c r="V498" s="92">
        <v>47.879999999999903</v>
      </c>
    </row>
    <row r="499" spans="1:22" x14ac:dyDescent="0.3">
      <c r="A499" s="88">
        <v>2047.0225873166601</v>
      </c>
      <c r="B499" s="94">
        <v>92.994166666666601</v>
      </c>
      <c r="C499" s="89"/>
      <c r="D499" s="90"/>
      <c r="Q499" s="80">
        <v>1680.81474999999</v>
      </c>
      <c r="R499" s="92">
        <v>47.879999999999903</v>
      </c>
      <c r="U499" s="84">
        <v>2067.74695833333</v>
      </c>
      <c r="V499" s="93">
        <v>50.42</v>
      </c>
    </row>
    <row r="500" spans="1:22" x14ac:dyDescent="0.3">
      <c r="A500" s="88">
        <v>2192.4860586999898</v>
      </c>
      <c r="B500" s="94">
        <v>97.970833333333303</v>
      </c>
      <c r="C500" s="89"/>
      <c r="D500" s="90"/>
      <c r="Q500" s="84">
        <v>2067.74695833333</v>
      </c>
      <c r="R500" s="93">
        <v>50.42</v>
      </c>
      <c r="U500" s="80">
        <v>2076.187375</v>
      </c>
      <c r="V500" s="92">
        <v>47.507083333333298</v>
      </c>
    </row>
    <row r="501" spans="1:22" x14ac:dyDescent="0.3">
      <c r="A501" s="88">
        <v>1873.06487834583</v>
      </c>
      <c r="B501" s="94">
        <v>92.363333333333301</v>
      </c>
      <c r="C501" s="89"/>
      <c r="D501" s="90"/>
      <c r="Q501" s="80">
        <v>2076.187375</v>
      </c>
      <c r="R501" s="92">
        <v>47.507083333333298</v>
      </c>
      <c r="U501" s="84">
        <v>2497.8737916666601</v>
      </c>
      <c r="V501" s="93">
        <v>74.433333333333294</v>
      </c>
    </row>
    <row r="502" spans="1:22" x14ac:dyDescent="0.3">
      <c r="A502" s="88">
        <v>2222.5540251458301</v>
      </c>
      <c r="B502" s="94">
        <v>93.679166666666603</v>
      </c>
      <c r="C502" s="89"/>
      <c r="D502" s="90"/>
      <c r="Q502" s="84">
        <v>2497.8737916666601</v>
      </c>
      <c r="R502" s="93">
        <v>74.433333333333294</v>
      </c>
      <c r="U502" s="80">
        <v>1934.8973333333299</v>
      </c>
      <c r="V502" s="92">
        <v>72.467083333333306</v>
      </c>
    </row>
    <row r="503" spans="1:22" x14ac:dyDescent="0.3">
      <c r="A503" s="88">
        <v>2121.8563898791599</v>
      </c>
      <c r="B503" s="94">
        <v>92.120833333333294</v>
      </c>
      <c r="C503" s="89"/>
      <c r="D503" s="90"/>
      <c r="Q503" s="80">
        <v>1934.8973333333299</v>
      </c>
      <c r="R503" s="92">
        <v>72.467083333333306</v>
      </c>
      <c r="U503" s="84">
        <v>2169.9367916666602</v>
      </c>
      <c r="V503" s="93">
        <v>77.196250000000006</v>
      </c>
    </row>
    <row r="504" spans="1:22" x14ac:dyDescent="0.3">
      <c r="A504" s="88">
        <v>2453.3169167750002</v>
      </c>
      <c r="B504" s="94">
        <v>95.302499999999995</v>
      </c>
      <c r="C504" s="89"/>
      <c r="D504" s="90"/>
      <c r="Q504" s="84">
        <v>2169.9367916666602</v>
      </c>
      <c r="R504" s="93">
        <v>77.196250000000006</v>
      </c>
      <c r="U504" s="80">
        <v>1909.34512499999</v>
      </c>
      <c r="V504" s="92">
        <v>52.41</v>
      </c>
    </row>
    <row r="505" spans="1:22" x14ac:dyDescent="0.3">
      <c r="A505" s="88">
        <v>2205.2623963208298</v>
      </c>
      <c r="B505" s="94">
        <v>90.0416666666666</v>
      </c>
      <c r="C505" s="89"/>
      <c r="D505" s="90"/>
      <c r="Q505" s="80">
        <v>1909.34512499999</v>
      </c>
      <c r="R505" s="92">
        <v>52.41</v>
      </c>
      <c r="U505" s="84">
        <v>2149.7494166666602</v>
      </c>
      <c r="V505" s="93">
        <v>73.879999999999896</v>
      </c>
    </row>
    <row r="506" spans="1:22" x14ac:dyDescent="0.3">
      <c r="A506" s="88">
        <v>2507.6118844083298</v>
      </c>
      <c r="B506" s="94">
        <v>92.947499999999906</v>
      </c>
      <c r="C506" s="89"/>
      <c r="D506" s="90"/>
      <c r="Q506" s="84">
        <v>2149.7494166666602</v>
      </c>
      <c r="R506" s="93">
        <v>73.879999999999896</v>
      </c>
      <c r="U506" s="80">
        <v>1873.6608333333299</v>
      </c>
      <c r="V506" s="92">
        <v>62.469166666666602</v>
      </c>
    </row>
    <row r="507" spans="1:22" x14ac:dyDescent="0.3">
      <c r="A507" s="88">
        <v>2188.4652711458298</v>
      </c>
      <c r="B507" s="94">
        <v>94.227500000000006</v>
      </c>
      <c r="C507" s="89"/>
      <c r="D507" s="90"/>
      <c r="Q507" s="80">
        <v>1873.6608333333299</v>
      </c>
      <c r="R507" s="92">
        <v>62.469166666666602</v>
      </c>
      <c r="U507" s="84">
        <v>2116.88016666666</v>
      </c>
      <c r="V507" s="93">
        <v>70.363333333333301</v>
      </c>
    </row>
    <row r="508" spans="1:22" x14ac:dyDescent="0.3">
      <c r="A508" s="88">
        <v>2584.44164734999</v>
      </c>
      <c r="B508" s="94">
        <v>94.241666666666603</v>
      </c>
      <c r="C508" s="89"/>
      <c r="D508" s="90"/>
      <c r="Q508" s="84">
        <v>2116.88016666666</v>
      </c>
      <c r="R508" s="93">
        <v>70.363333333333301</v>
      </c>
      <c r="U508" s="80">
        <v>1699.7154166666601</v>
      </c>
      <c r="V508" s="92">
        <v>48.371249999999897</v>
      </c>
    </row>
    <row r="509" spans="1:22" x14ac:dyDescent="0.3">
      <c r="A509" s="88">
        <v>2158.9195386124902</v>
      </c>
      <c r="B509" s="94">
        <v>91.0266666666666</v>
      </c>
      <c r="C509" s="89"/>
      <c r="D509" s="90"/>
      <c r="Q509" s="80">
        <v>1699.7154166666601</v>
      </c>
      <c r="R509" s="92">
        <v>48.371249999999897</v>
      </c>
      <c r="U509" s="84">
        <v>2109.2648749999998</v>
      </c>
      <c r="V509" s="93">
        <v>88.029583333333306</v>
      </c>
    </row>
    <row r="510" spans="1:22" x14ac:dyDescent="0.3">
      <c r="A510" s="88">
        <v>2390.7399585374901</v>
      </c>
      <c r="B510" s="94">
        <v>92.328333333333305</v>
      </c>
      <c r="C510" s="89"/>
      <c r="D510" s="90"/>
      <c r="Q510" s="84">
        <v>2109.2648749999998</v>
      </c>
      <c r="R510" s="93">
        <v>88.029583333333306</v>
      </c>
      <c r="U510" s="80">
        <v>1848.3395416666599</v>
      </c>
      <c r="V510" s="92">
        <v>51.335833333333298</v>
      </c>
    </row>
    <row r="511" spans="1:22" x14ac:dyDescent="0.3">
      <c r="A511" s="88">
        <v>2250.0891999208302</v>
      </c>
      <c r="B511" s="94">
        <v>97.080833333333302</v>
      </c>
      <c r="C511" s="89"/>
      <c r="D511" s="90"/>
      <c r="Q511" s="80">
        <v>1848.3395416666599</v>
      </c>
      <c r="R511" s="92">
        <v>51.335833333333298</v>
      </c>
      <c r="U511" s="84">
        <v>2107.09733333333</v>
      </c>
      <c r="V511" s="93">
        <v>65.329583333333304</v>
      </c>
    </row>
    <row r="512" spans="1:22" x14ac:dyDescent="0.3">
      <c r="A512" s="88">
        <v>2573.5470409049899</v>
      </c>
      <c r="B512" s="94">
        <v>93.259999999999906</v>
      </c>
      <c r="C512" s="89"/>
      <c r="D512" s="90"/>
      <c r="Q512" s="84">
        <v>2107.09733333333</v>
      </c>
      <c r="R512" s="93">
        <v>65.329583333333304</v>
      </c>
      <c r="U512" s="80">
        <v>2006.9661249999999</v>
      </c>
      <c r="V512" s="92">
        <v>53.769999999999897</v>
      </c>
    </row>
    <row r="513" spans="1:22" x14ac:dyDescent="0.3">
      <c r="A513" s="88">
        <v>1949.9912697541599</v>
      </c>
      <c r="B513" s="94">
        <v>92.435833333333306</v>
      </c>
      <c r="C513" s="89"/>
      <c r="D513" s="90"/>
      <c r="Q513" s="80">
        <v>2006.9661249999999</v>
      </c>
      <c r="R513" s="92">
        <v>53.769999999999897</v>
      </c>
      <c r="U513" s="84">
        <v>2248.7629999999999</v>
      </c>
      <c r="V513" s="93">
        <v>63.956999999999901</v>
      </c>
    </row>
    <row r="514" spans="1:22" x14ac:dyDescent="0.3">
      <c r="A514" s="88">
        <v>2521.4858069583302</v>
      </c>
      <c r="B514" s="94">
        <v>91.976666666666603</v>
      </c>
      <c r="C514" s="89"/>
      <c r="D514" s="90"/>
      <c r="Q514" s="84">
        <v>2248.7629999999999</v>
      </c>
      <c r="R514" s="93">
        <v>63.956999999999901</v>
      </c>
      <c r="U514" s="80">
        <v>1784.0219999999999</v>
      </c>
      <c r="V514" s="92">
        <v>51.338749999999997</v>
      </c>
    </row>
    <row r="515" spans="1:22" x14ac:dyDescent="0.3">
      <c r="A515" s="88">
        <v>2023.5993877916601</v>
      </c>
      <c r="B515" s="94">
        <v>92.086666666666602</v>
      </c>
      <c r="C515" s="89"/>
      <c r="D515" s="90"/>
      <c r="Q515" s="80">
        <v>1784.0219999999999</v>
      </c>
      <c r="R515" s="92">
        <v>51.338749999999997</v>
      </c>
      <c r="U515" s="84">
        <v>2240.7224999999999</v>
      </c>
      <c r="V515" s="93">
        <v>54.9345833333333</v>
      </c>
    </row>
    <row r="516" spans="1:22" x14ac:dyDescent="0.3">
      <c r="A516" s="88">
        <v>2372.4070769416599</v>
      </c>
      <c r="B516" s="94">
        <v>92.968333333333305</v>
      </c>
      <c r="C516" s="89"/>
      <c r="D516" s="90"/>
      <c r="Q516" s="84">
        <v>2240.7224999999999</v>
      </c>
      <c r="R516" s="93">
        <v>54.9345833333333</v>
      </c>
      <c r="U516" s="80">
        <v>1836.4853333333299</v>
      </c>
      <c r="V516" s="92">
        <v>34.522500000000001</v>
      </c>
    </row>
    <row r="517" spans="1:22" x14ac:dyDescent="0.3">
      <c r="A517" s="88">
        <v>2288.5283720166599</v>
      </c>
      <c r="B517" s="94">
        <v>96.536666666666605</v>
      </c>
      <c r="C517" s="89"/>
      <c r="D517" s="90"/>
      <c r="Q517" s="80">
        <v>1836.4853333333299</v>
      </c>
      <c r="R517" s="92">
        <v>34.522500000000001</v>
      </c>
      <c r="U517" s="84">
        <v>2042.4563333333299</v>
      </c>
      <c r="V517" s="93">
        <v>54.936250000000001</v>
      </c>
    </row>
    <row r="518" spans="1:22" x14ac:dyDescent="0.3">
      <c r="A518" s="88">
        <v>2750.9170458041599</v>
      </c>
      <c r="B518" s="94">
        <v>94.171666666666596</v>
      </c>
      <c r="C518" s="89"/>
      <c r="D518" s="90"/>
      <c r="Q518" s="84">
        <v>2042.4563333333299</v>
      </c>
      <c r="R518" s="93">
        <v>54.936250000000001</v>
      </c>
      <c r="U518" s="80">
        <v>2023.1317916666601</v>
      </c>
      <c r="V518" s="92">
        <v>51.0729166666666</v>
      </c>
    </row>
    <row r="519" spans="1:22" x14ac:dyDescent="0.3">
      <c r="A519" s="88">
        <v>2395.3668768041598</v>
      </c>
      <c r="B519" s="94">
        <v>94.457499999999996</v>
      </c>
      <c r="C519" s="89"/>
      <c r="D519" s="90"/>
      <c r="Q519" s="80">
        <v>2023.1317916666601</v>
      </c>
      <c r="R519" s="92">
        <v>51.0729166666666</v>
      </c>
      <c r="U519" s="84">
        <v>2365.6989999999901</v>
      </c>
      <c r="V519" s="93">
        <v>52.2945833333333</v>
      </c>
    </row>
    <row r="520" spans="1:22" x14ac:dyDescent="0.3">
      <c r="A520" s="88">
        <v>2506.8038927499902</v>
      </c>
      <c r="B520" s="94">
        <v>93.327499999999901</v>
      </c>
      <c r="C520" s="89"/>
      <c r="D520" s="90"/>
      <c r="Q520" s="84">
        <v>2365.6989999999901</v>
      </c>
      <c r="R520" s="93">
        <v>52.2945833333333</v>
      </c>
      <c r="U520" s="80">
        <v>2014.6587499999901</v>
      </c>
      <c r="V520" s="92">
        <v>44.726666666666603</v>
      </c>
    </row>
    <row r="521" spans="1:22" x14ac:dyDescent="0.3">
      <c r="A521" s="88">
        <v>2280.4726940291598</v>
      </c>
      <c r="B521" s="94">
        <v>96.022499999999994</v>
      </c>
      <c r="C521" s="89"/>
      <c r="D521" s="90"/>
      <c r="Q521" s="80">
        <v>2014.6587499999901</v>
      </c>
      <c r="R521" s="92">
        <v>44.726666666666603</v>
      </c>
      <c r="U521" s="84">
        <v>2307.1498749999901</v>
      </c>
      <c r="V521" s="93">
        <v>77.517499999999998</v>
      </c>
    </row>
    <row r="522" spans="1:22" x14ac:dyDescent="0.3">
      <c r="A522" s="88">
        <v>2566.9448365708299</v>
      </c>
      <c r="B522" s="94">
        <v>94.177499999999995</v>
      </c>
      <c r="C522" s="89"/>
      <c r="D522" s="90"/>
      <c r="Q522" s="84">
        <v>2307.1498749999901</v>
      </c>
      <c r="R522" s="93">
        <v>77.517499999999998</v>
      </c>
      <c r="U522" s="80">
        <v>2004.1671249999999</v>
      </c>
      <c r="V522" s="92">
        <v>49.554583333333298</v>
      </c>
    </row>
    <row r="523" spans="1:22" x14ac:dyDescent="0.3">
      <c r="A523" s="88">
        <v>2116.5523292124899</v>
      </c>
      <c r="B523" s="94">
        <v>93.3125</v>
      </c>
      <c r="C523" s="89"/>
      <c r="D523" s="90"/>
      <c r="Q523" s="80">
        <v>2004.1671249999999</v>
      </c>
      <c r="R523" s="92">
        <v>49.554583333333298</v>
      </c>
      <c r="U523" s="84">
        <v>2271.43324999999</v>
      </c>
      <c r="V523" s="93">
        <v>52.442916666666598</v>
      </c>
    </row>
    <row r="524" spans="1:22" x14ac:dyDescent="0.3">
      <c r="A524" s="88">
        <v>2461.1738193708302</v>
      </c>
      <c r="B524" s="94">
        <v>92.627499999999998</v>
      </c>
      <c r="C524" s="89"/>
      <c r="D524" s="90"/>
      <c r="Q524" s="84">
        <v>2271.43324999999</v>
      </c>
      <c r="R524" s="93">
        <v>52.442916666666598</v>
      </c>
      <c r="U524" s="80">
        <v>1920.9021250000001</v>
      </c>
      <c r="V524" s="92">
        <v>49.8287499999999</v>
      </c>
    </row>
    <row r="525" spans="1:22" x14ac:dyDescent="0.3">
      <c r="A525" s="88">
        <v>2288.29357438332</v>
      </c>
      <c r="B525" s="94">
        <v>93.024166666666602</v>
      </c>
      <c r="C525" s="89"/>
      <c r="D525" s="90"/>
      <c r="Q525" s="80">
        <v>1920.9021250000001</v>
      </c>
      <c r="R525" s="92">
        <v>49.8287499999999</v>
      </c>
      <c r="U525" s="84">
        <v>2218.1039999999998</v>
      </c>
      <c r="V525" s="93">
        <v>67.549583333333302</v>
      </c>
    </row>
    <row r="526" spans="1:22" x14ac:dyDescent="0.3">
      <c r="A526" s="88">
        <v>2493.1580491749901</v>
      </c>
      <c r="B526" s="94">
        <v>92.092500000000001</v>
      </c>
      <c r="C526" s="89"/>
      <c r="D526" s="90"/>
      <c r="Q526" s="84">
        <v>2218.1039999999998</v>
      </c>
      <c r="R526" s="93">
        <v>67.549583333333302</v>
      </c>
      <c r="U526" s="80">
        <v>1970.1035833333301</v>
      </c>
      <c r="V526" s="92">
        <v>48.207500000000003</v>
      </c>
    </row>
    <row r="527" spans="1:22" x14ac:dyDescent="0.3">
      <c r="A527" s="88">
        <v>1997.42899145416</v>
      </c>
      <c r="B527" s="94">
        <v>92.263333333333307</v>
      </c>
      <c r="C527" s="89"/>
      <c r="D527" s="90"/>
      <c r="Q527" s="80">
        <v>1970.1035833333301</v>
      </c>
      <c r="R527" s="92">
        <v>48.207500000000003</v>
      </c>
      <c r="U527" s="84">
        <v>2213.6470416666598</v>
      </c>
      <c r="V527" s="93">
        <v>46.808749999999897</v>
      </c>
    </row>
    <row r="528" spans="1:22" x14ac:dyDescent="0.3">
      <c r="A528" s="88">
        <v>2123.2153123916601</v>
      </c>
      <c r="B528" s="94">
        <v>93.793333333333294</v>
      </c>
      <c r="C528" s="89"/>
      <c r="D528" s="90"/>
      <c r="Q528" s="84">
        <v>2213.6470416666598</v>
      </c>
      <c r="R528" s="93">
        <v>46.808749999999897</v>
      </c>
      <c r="U528" s="80">
        <v>1732.7019583333299</v>
      </c>
      <c r="V528" s="92">
        <v>45.873750000000001</v>
      </c>
    </row>
    <row r="529" spans="1:22" x14ac:dyDescent="0.3">
      <c r="A529" s="88">
        <v>1959.9531131199999</v>
      </c>
      <c r="B529" s="94">
        <v>92.381999999999906</v>
      </c>
      <c r="C529" s="89"/>
      <c r="D529" s="90"/>
      <c r="Q529" s="80">
        <v>1732.7019583333299</v>
      </c>
      <c r="R529" s="92">
        <v>45.873750000000001</v>
      </c>
      <c r="U529" s="84">
        <v>1933.2025000000001</v>
      </c>
      <c r="V529" s="93">
        <v>47.7245833333333</v>
      </c>
    </row>
    <row r="530" spans="1:22" x14ac:dyDescent="0.3">
      <c r="A530" s="88">
        <v>2364.44915055416</v>
      </c>
      <c r="B530" s="94">
        <v>92.907499999999999</v>
      </c>
      <c r="C530" s="89"/>
      <c r="D530" s="90"/>
      <c r="Q530" s="84">
        <v>1933.2025000000001</v>
      </c>
      <c r="R530" s="93">
        <v>47.7245833333333</v>
      </c>
      <c r="U530" s="80">
        <v>1784.0386999999901</v>
      </c>
      <c r="V530" s="92">
        <v>28.845999999999901</v>
      </c>
    </row>
    <row r="531" spans="1:22" x14ac:dyDescent="0.3">
      <c r="A531" s="88">
        <v>2248.0190105124898</v>
      </c>
      <c r="B531" s="94">
        <v>93.206249999999997</v>
      </c>
      <c r="C531" s="89"/>
      <c r="D531" s="90"/>
      <c r="Q531" s="80">
        <v>1784.0386999999901</v>
      </c>
      <c r="R531" s="92">
        <v>28.845999999999901</v>
      </c>
      <c r="U531" s="84">
        <v>2104.9902499999998</v>
      </c>
      <c r="V531" s="93">
        <v>60.244583333333303</v>
      </c>
    </row>
    <row r="532" spans="1:22" x14ac:dyDescent="0.3">
      <c r="A532" s="88">
        <v>2449.8866331333302</v>
      </c>
      <c r="B532" s="94">
        <v>97.012499999999903</v>
      </c>
      <c r="C532" s="89"/>
      <c r="D532" s="90"/>
      <c r="Q532" s="84">
        <v>2104.9902499999998</v>
      </c>
      <c r="R532" s="93">
        <v>60.244583333333303</v>
      </c>
      <c r="U532" s="80">
        <v>1969.7938125000001</v>
      </c>
      <c r="V532" s="92">
        <v>36.316249999999997</v>
      </c>
    </row>
    <row r="533" spans="1:22" x14ac:dyDescent="0.3">
      <c r="A533" s="88">
        <v>2096.2388598541602</v>
      </c>
      <c r="B533" s="94">
        <v>89.178333333333299</v>
      </c>
      <c r="C533" s="89"/>
      <c r="D533" s="90"/>
      <c r="Q533" s="80">
        <v>1969.7938125000001</v>
      </c>
      <c r="R533" s="92">
        <v>36.316249999999997</v>
      </c>
      <c r="U533" s="84">
        <v>2124.48358333333</v>
      </c>
      <c r="V533" s="93">
        <v>44.537499999999902</v>
      </c>
    </row>
    <row r="534" spans="1:22" x14ac:dyDescent="0.3">
      <c r="A534" s="88">
        <v>2440.3553028374899</v>
      </c>
      <c r="B534" s="94">
        <v>90.419166666666598</v>
      </c>
      <c r="C534" s="89"/>
      <c r="D534" s="90"/>
      <c r="Q534" s="84">
        <v>2124.48358333333</v>
      </c>
      <c r="R534" s="93">
        <v>44.537499999999902</v>
      </c>
      <c r="U534" s="80">
        <v>1837.43941666666</v>
      </c>
      <c r="V534" s="92">
        <v>34.553333333333299</v>
      </c>
    </row>
    <row r="535" spans="1:22" x14ac:dyDescent="0.3">
      <c r="A535" s="88">
        <v>2174.9172505541601</v>
      </c>
      <c r="B535" s="94">
        <v>95.5891666666666</v>
      </c>
      <c r="C535" s="89"/>
      <c r="D535" s="90"/>
      <c r="Q535" s="80">
        <v>1837.43941666666</v>
      </c>
      <c r="R535" s="92">
        <v>34.553333333333299</v>
      </c>
      <c r="U535" s="84">
        <v>2198.0576249999999</v>
      </c>
      <c r="V535" s="93">
        <v>53.402499999999897</v>
      </c>
    </row>
    <row r="536" spans="1:22" x14ac:dyDescent="0.3">
      <c r="A536" s="88">
        <v>2413.5105322916602</v>
      </c>
      <c r="B536" s="94">
        <v>97.796666666666596</v>
      </c>
      <c r="C536" s="89"/>
      <c r="D536" s="90"/>
      <c r="Q536" s="84">
        <v>2198.0576249999999</v>
      </c>
      <c r="R536" s="93">
        <v>53.402499999999897</v>
      </c>
      <c r="U536" s="80">
        <v>1935.0042083333301</v>
      </c>
      <c r="V536" s="92">
        <v>50.355833333333301</v>
      </c>
    </row>
    <row r="537" spans="1:22" x14ac:dyDescent="0.3">
      <c r="A537" s="88">
        <v>2185.6362948291599</v>
      </c>
      <c r="B537" s="94">
        <v>93.211666666666602</v>
      </c>
      <c r="C537" s="89"/>
      <c r="D537" s="90"/>
      <c r="Q537" s="80">
        <v>1935.0042083333301</v>
      </c>
      <c r="R537" s="92">
        <v>50.355833333333301</v>
      </c>
      <c r="U537" s="84">
        <v>2156.9343749999998</v>
      </c>
      <c r="V537" s="93">
        <v>59.463749999999997</v>
      </c>
    </row>
    <row r="538" spans="1:22" x14ac:dyDescent="0.3">
      <c r="A538" s="88">
        <v>2488.2033734500001</v>
      </c>
      <c r="B538" s="94">
        <v>92.63</v>
      </c>
      <c r="C538" s="89"/>
      <c r="D538" s="90"/>
      <c r="Q538" s="84">
        <v>2156.9343749999998</v>
      </c>
      <c r="R538" s="93">
        <v>59.463749999999997</v>
      </c>
      <c r="U538" s="80">
        <v>1926.1875</v>
      </c>
      <c r="V538" s="92">
        <v>50.248333333333299</v>
      </c>
    </row>
    <row r="539" spans="1:22" x14ac:dyDescent="0.3">
      <c r="A539" s="88">
        <v>2231.6066298124902</v>
      </c>
      <c r="B539" s="94">
        <v>93.126666666666594</v>
      </c>
      <c r="C539" s="89"/>
      <c r="D539" s="90"/>
      <c r="Q539" s="80">
        <v>1926.1875</v>
      </c>
      <c r="R539" s="92">
        <v>50.248333333333299</v>
      </c>
      <c r="U539" s="84">
        <v>2214.9516250000001</v>
      </c>
      <c r="V539" s="93">
        <v>52.935416666666598</v>
      </c>
    </row>
    <row r="540" spans="1:22" x14ac:dyDescent="0.3">
      <c r="A540" s="88">
        <v>2409.3805057374898</v>
      </c>
      <c r="B540" s="94">
        <v>94.182499999999905</v>
      </c>
      <c r="C540" s="89"/>
      <c r="D540" s="90"/>
      <c r="Q540" s="84">
        <v>2214.9516250000001</v>
      </c>
      <c r="R540" s="93">
        <v>52.935416666666598</v>
      </c>
      <c r="U540" s="80">
        <v>1951.0851250000001</v>
      </c>
      <c r="V540" s="92">
        <v>61.705833333333302</v>
      </c>
    </row>
    <row r="541" spans="1:22" x14ac:dyDescent="0.3">
      <c r="A541" s="88">
        <v>1921.2692918958301</v>
      </c>
      <c r="B541" s="94">
        <v>92.816666666666606</v>
      </c>
      <c r="C541" s="89"/>
      <c r="D541" s="90"/>
      <c r="Q541" s="80">
        <v>1951.0851250000001</v>
      </c>
      <c r="R541" s="92">
        <v>61.705833333333302</v>
      </c>
      <c r="U541" s="84">
        <v>2127.3627916666601</v>
      </c>
      <c r="V541" s="93">
        <v>63.655416666666603</v>
      </c>
    </row>
    <row r="542" spans="1:22" x14ac:dyDescent="0.3">
      <c r="A542" s="88">
        <v>2087.1779811166598</v>
      </c>
      <c r="B542" s="94">
        <v>89.649166666666602</v>
      </c>
      <c r="C542" s="89"/>
      <c r="D542" s="90"/>
      <c r="Q542" s="84">
        <v>2127.3627916666601</v>
      </c>
      <c r="R542" s="93">
        <v>63.655416666666603</v>
      </c>
      <c r="U542" s="80">
        <v>1725.21108333333</v>
      </c>
      <c r="V542" s="92">
        <v>55.837083333333297</v>
      </c>
    </row>
    <row r="543" spans="1:22" x14ac:dyDescent="0.3">
      <c r="A543" s="88">
        <v>1892.1575970958299</v>
      </c>
      <c r="B543" s="94">
        <v>89.694999999999993</v>
      </c>
      <c r="C543" s="89"/>
      <c r="D543" s="90"/>
      <c r="Q543" s="80">
        <v>1725.21108333333</v>
      </c>
      <c r="R543" s="92">
        <v>55.837083333333297</v>
      </c>
      <c r="U543" s="84">
        <v>1899.99741666666</v>
      </c>
      <c r="V543" s="93">
        <v>51.783333333333303</v>
      </c>
    </row>
    <row r="544" spans="1:22" x14ac:dyDescent="0.3">
      <c r="A544" s="88">
        <v>2173.0139887708301</v>
      </c>
      <c r="B544" s="94">
        <v>90.165000000000006</v>
      </c>
      <c r="C544" s="89"/>
      <c r="D544" s="90"/>
      <c r="Q544" s="84">
        <v>1899.99741666666</v>
      </c>
      <c r="R544" s="93">
        <v>51.783333333333303</v>
      </c>
      <c r="U544" s="80">
        <v>1602.6900416666599</v>
      </c>
      <c r="V544" s="92">
        <v>51.994999999999997</v>
      </c>
    </row>
    <row r="545" spans="1:22" x14ac:dyDescent="0.3">
      <c r="A545" s="88">
        <v>1895.0546239416601</v>
      </c>
      <c r="B545" s="94">
        <v>92.224999999999994</v>
      </c>
      <c r="C545" s="89"/>
      <c r="D545" s="90"/>
      <c r="Q545" s="80">
        <v>1602.6900416666599</v>
      </c>
      <c r="R545" s="92">
        <v>51.994999999999997</v>
      </c>
      <c r="U545" s="84">
        <v>1989.90491666666</v>
      </c>
      <c r="V545" s="93">
        <v>60.637499999999903</v>
      </c>
    </row>
    <row r="546" spans="1:22" x14ac:dyDescent="0.3">
      <c r="A546" s="88">
        <v>2193.5688543291599</v>
      </c>
      <c r="B546" s="94">
        <v>91.504999999999995</v>
      </c>
      <c r="C546" s="89"/>
      <c r="D546" s="90"/>
      <c r="Q546" s="84">
        <v>1989.90491666666</v>
      </c>
      <c r="R546" s="93">
        <v>60.637499999999903</v>
      </c>
      <c r="U546" s="80">
        <v>1684.1917083333301</v>
      </c>
      <c r="V546" s="92">
        <v>44.738750000000003</v>
      </c>
    </row>
    <row r="547" spans="1:22" x14ac:dyDescent="0.3">
      <c r="A547" s="88">
        <v>2045.4487360916601</v>
      </c>
      <c r="B547" s="94">
        <v>95.185833333333306</v>
      </c>
      <c r="C547" s="89"/>
      <c r="D547" s="90"/>
      <c r="Q547" s="80">
        <v>1684.1917083333301</v>
      </c>
      <c r="R547" s="92">
        <v>44.738750000000003</v>
      </c>
      <c r="U547" s="84">
        <v>1953.3324583333299</v>
      </c>
      <c r="V547" s="93">
        <v>59.0162499999999</v>
      </c>
    </row>
    <row r="548" spans="1:22" x14ac:dyDescent="0.3">
      <c r="A548" s="88">
        <v>2551.9848045416602</v>
      </c>
      <c r="B548" s="94">
        <v>92.634166666666601</v>
      </c>
      <c r="C548" s="89"/>
      <c r="D548" s="90"/>
      <c r="Q548" s="84">
        <v>1953.3324583333299</v>
      </c>
      <c r="R548" s="93">
        <v>59.0162499999999</v>
      </c>
      <c r="U548" s="80">
        <v>2007.6444999999901</v>
      </c>
      <c r="V548" s="92">
        <v>41.709600000000002</v>
      </c>
    </row>
    <row r="549" spans="1:22" x14ac:dyDescent="0.3">
      <c r="A549" s="88">
        <v>2031.1868413249899</v>
      </c>
      <c r="B549" s="94">
        <v>91.8541666666666</v>
      </c>
      <c r="C549" s="89"/>
      <c r="D549" s="90"/>
      <c r="Q549" s="80">
        <v>2007.6444999999901</v>
      </c>
      <c r="R549" s="92">
        <v>41.709600000000002</v>
      </c>
      <c r="U549" s="84">
        <v>2220.78666666666</v>
      </c>
      <c r="V549" s="93">
        <v>56.280833333333298</v>
      </c>
    </row>
    <row r="550" spans="1:22" x14ac:dyDescent="0.3">
      <c r="A550" s="88">
        <v>2302.8370136041599</v>
      </c>
      <c r="B550" s="94">
        <v>88.734166666666596</v>
      </c>
      <c r="C550" s="89"/>
      <c r="D550" s="90"/>
      <c r="Q550" s="84">
        <v>2220.78666666666</v>
      </c>
      <c r="R550" s="93">
        <v>56.280833333333298</v>
      </c>
      <c r="U550" s="80">
        <v>1886.12816666666</v>
      </c>
      <c r="V550" s="92">
        <v>35.242249999999999</v>
      </c>
    </row>
    <row r="551" spans="1:22" x14ac:dyDescent="0.3">
      <c r="A551" s="88">
        <v>2265.20051680714</v>
      </c>
      <c r="B551" s="94">
        <v>97.854285714285695</v>
      </c>
      <c r="C551" s="89"/>
      <c r="D551" s="90"/>
      <c r="Q551" s="80">
        <v>1886.12816666666</v>
      </c>
      <c r="R551" s="92">
        <v>35.242249999999999</v>
      </c>
      <c r="U551" s="84">
        <v>2790.45141666666</v>
      </c>
      <c r="V551" s="93">
        <v>73.400666666666595</v>
      </c>
    </row>
    <row r="552" spans="1:22" x14ac:dyDescent="0.3">
      <c r="A552" s="88">
        <v>2274.5985309624898</v>
      </c>
      <c r="B552" s="94">
        <v>90.266666666666595</v>
      </c>
      <c r="C552" s="89"/>
      <c r="D552" s="90"/>
      <c r="Q552" s="84">
        <v>2790.45141666666</v>
      </c>
      <c r="R552" s="93">
        <v>73.400666666666595</v>
      </c>
      <c r="U552" s="80">
        <v>1962.5399583333301</v>
      </c>
      <c r="V552" s="92">
        <v>64.428083333333305</v>
      </c>
    </row>
    <row r="553" spans="1:22" x14ac:dyDescent="0.3">
      <c r="A553" s="88">
        <v>2135.9982475583301</v>
      </c>
      <c r="B553" s="94">
        <v>93.316666666666606</v>
      </c>
      <c r="C553" s="89"/>
      <c r="D553" s="90"/>
      <c r="Q553" s="80">
        <v>1962.5399583333301</v>
      </c>
      <c r="R553" s="92">
        <v>64.428083333333305</v>
      </c>
      <c r="U553" s="84">
        <v>2332.38454166666</v>
      </c>
      <c r="V553" s="93">
        <v>75.952249999999907</v>
      </c>
    </row>
    <row r="554" spans="1:22" x14ac:dyDescent="0.3">
      <c r="A554" s="88">
        <v>2375.1063702249899</v>
      </c>
      <c r="B554" s="94">
        <v>91.059166666666599</v>
      </c>
      <c r="C554" s="89"/>
      <c r="D554" s="90"/>
      <c r="Q554" s="84">
        <v>2332.38454166666</v>
      </c>
      <c r="R554" s="93">
        <v>75.952249999999907</v>
      </c>
      <c r="U554" s="80">
        <v>2132.88175</v>
      </c>
      <c r="V554" s="92">
        <v>53.532083333333297</v>
      </c>
    </row>
    <row r="555" spans="1:22" x14ac:dyDescent="0.3">
      <c r="A555" s="88">
        <v>2001.9841070999901</v>
      </c>
      <c r="B555" s="94">
        <v>96.3808333333333</v>
      </c>
      <c r="C555" s="89"/>
      <c r="D555" s="90"/>
      <c r="Q555" s="80">
        <v>2132.88175</v>
      </c>
      <c r="R555" s="92">
        <v>53.532083333333297</v>
      </c>
      <c r="U555" s="84">
        <v>2626.2460416666599</v>
      </c>
      <c r="V555" s="93">
        <v>70.233333333333306</v>
      </c>
    </row>
    <row r="556" spans="1:22" x14ac:dyDescent="0.3">
      <c r="A556" s="88">
        <v>2222.6508015458298</v>
      </c>
      <c r="B556" s="94">
        <v>94.445833333333297</v>
      </c>
      <c r="C556" s="89"/>
      <c r="D556" s="90"/>
      <c r="Q556" s="84">
        <v>2626.2460416666599</v>
      </c>
      <c r="R556" s="93">
        <v>70.233333333333306</v>
      </c>
      <c r="U556" s="80">
        <v>2052.8806666666601</v>
      </c>
      <c r="V556" s="92">
        <v>43.792499999999997</v>
      </c>
    </row>
    <row r="557" spans="1:22" x14ac:dyDescent="0.3">
      <c r="A557" s="88">
        <v>1869.44751362083</v>
      </c>
      <c r="B557" s="94">
        <v>89.991666666666603</v>
      </c>
      <c r="C557" s="89"/>
      <c r="D557" s="90"/>
      <c r="Q557" s="80">
        <v>2052.8806666666601</v>
      </c>
      <c r="R557" s="92">
        <v>43.792499999999997</v>
      </c>
      <c r="U557" s="84">
        <v>1989.07779166666</v>
      </c>
      <c r="V557" s="93">
        <v>43.967916666666603</v>
      </c>
    </row>
    <row r="558" spans="1:22" x14ac:dyDescent="0.3">
      <c r="A558" s="88">
        <v>2031.8905010416599</v>
      </c>
      <c r="B558" s="94">
        <v>93.043333333333294</v>
      </c>
      <c r="C558" s="89"/>
      <c r="D558" s="90"/>
      <c r="Q558" s="84">
        <v>1989.07779166666</v>
      </c>
      <c r="R558" s="93">
        <v>43.967916666666603</v>
      </c>
      <c r="U558" s="80">
        <v>1942.3025416666601</v>
      </c>
      <c r="V558" s="92">
        <v>51.145000000000003</v>
      </c>
    </row>
    <row r="559" spans="1:22" x14ac:dyDescent="0.3">
      <c r="A559" s="88">
        <v>2070.8754603000002</v>
      </c>
      <c r="B559" s="94">
        <v>92.8</v>
      </c>
      <c r="C559" s="89"/>
      <c r="D559" s="90"/>
      <c r="Q559" s="80">
        <v>1942.3025416666601</v>
      </c>
      <c r="R559" s="92">
        <v>51.145000000000003</v>
      </c>
      <c r="U559" s="84">
        <v>2247.8567916666598</v>
      </c>
      <c r="V559" s="93">
        <v>44.225833333333298</v>
      </c>
    </row>
    <row r="560" spans="1:22" x14ac:dyDescent="0.3">
      <c r="A560" s="88">
        <v>2413.41911486249</v>
      </c>
      <c r="B560" s="94">
        <v>92.62</v>
      </c>
      <c r="C560" s="89"/>
      <c r="D560" s="90"/>
      <c r="Q560" s="84">
        <v>2247.8567916666598</v>
      </c>
      <c r="R560" s="93">
        <v>44.225833333333298</v>
      </c>
      <c r="U560" s="80">
        <v>2029.9478749999901</v>
      </c>
      <c r="V560" s="92">
        <v>62.532499999999999</v>
      </c>
    </row>
    <row r="561" spans="1:22" x14ac:dyDescent="0.3">
      <c r="A561" s="88">
        <v>2139.0103975458301</v>
      </c>
      <c r="B561" s="94">
        <v>89.626666666666594</v>
      </c>
      <c r="C561" s="89"/>
      <c r="D561" s="90"/>
      <c r="Q561" s="80">
        <v>2029.9478749999901</v>
      </c>
      <c r="R561" s="92">
        <v>62.532499999999999</v>
      </c>
      <c r="U561" s="84">
        <v>2304.0392916666601</v>
      </c>
      <c r="V561" s="93">
        <v>83.460833333333298</v>
      </c>
    </row>
    <row r="562" spans="1:22" x14ac:dyDescent="0.3">
      <c r="A562" s="88">
        <v>2448.6224742749901</v>
      </c>
      <c r="B562" s="94">
        <v>96.4433333333333</v>
      </c>
      <c r="C562" s="89"/>
      <c r="D562" s="90"/>
      <c r="Q562" s="84">
        <v>2304.0392916666601</v>
      </c>
      <c r="R562" s="93">
        <v>83.460833333333298</v>
      </c>
      <c r="U562" s="80">
        <v>1755.5350416666599</v>
      </c>
      <c r="V562" s="92">
        <v>58.622916666666598</v>
      </c>
    </row>
    <row r="563" spans="1:22" x14ac:dyDescent="0.3">
      <c r="A563" s="88">
        <v>2178.94914845416</v>
      </c>
      <c r="B563" s="94">
        <v>95.782499999999999</v>
      </c>
      <c r="C563" s="89"/>
      <c r="D563" s="90"/>
      <c r="Q563" s="80">
        <v>1755.5350416666599</v>
      </c>
      <c r="R563" s="92">
        <v>58.622916666666598</v>
      </c>
      <c r="U563" s="84">
        <v>2048.3871666666601</v>
      </c>
      <c r="V563" s="93">
        <v>66.830833333333302</v>
      </c>
    </row>
    <row r="564" spans="1:22" x14ac:dyDescent="0.3">
      <c r="A564" s="88">
        <v>2403.7327108333302</v>
      </c>
      <c r="B564" s="94">
        <v>91.242500000000007</v>
      </c>
      <c r="C564" s="89"/>
      <c r="D564" s="90"/>
      <c r="Q564" s="84">
        <v>2048.3871666666601</v>
      </c>
      <c r="R564" s="93">
        <v>66.830833333333302</v>
      </c>
      <c r="U564" s="80">
        <v>1943.12725</v>
      </c>
      <c r="V564" s="92">
        <v>53.835833333333298</v>
      </c>
    </row>
    <row r="565" spans="1:22" x14ac:dyDescent="0.3">
      <c r="A565" s="88">
        <v>2120.5494546333298</v>
      </c>
      <c r="B565" s="94">
        <v>94.824999999999903</v>
      </c>
      <c r="C565" s="89"/>
      <c r="D565" s="90"/>
      <c r="Q565" s="80">
        <v>1943.12725</v>
      </c>
      <c r="R565" s="92">
        <v>53.835833333333298</v>
      </c>
      <c r="U565" s="84">
        <v>2243.9492500000001</v>
      </c>
      <c r="V565" s="93">
        <v>68.947500000000005</v>
      </c>
    </row>
    <row r="566" spans="1:22" x14ac:dyDescent="0.3">
      <c r="A566" s="88">
        <v>2471.67496623749</v>
      </c>
      <c r="B566" s="94">
        <v>97.902499999999904</v>
      </c>
      <c r="C566" s="89"/>
      <c r="D566" s="90"/>
      <c r="Q566" s="84">
        <v>2243.9492500000001</v>
      </c>
      <c r="R566" s="93">
        <v>68.947500000000005</v>
      </c>
      <c r="U566" s="80">
        <v>1881.1257083333301</v>
      </c>
      <c r="V566" s="92">
        <v>60.918333333333301</v>
      </c>
    </row>
    <row r="567" spans="1:22" x14ac:dyDescent="0.3">
      <c r="A567" s="88">
        <v>2086.25206199583</v>
      </c>
      <c r="B567" s="94">
        <v>88.783333333333303</v>
      </c>
      <c r="C567" s="89"/>
      <c r="D567" s="90"/>
      <c r="Q567" s="80">
        <v>1881.1257083333301</v>
      </c>
      <c r="R567" s="92">
        <v>60.918333333333301</v>
      </c>
      <c r="U567" s="84">
        <v>2096.1401249999999</v>
      </c>
      <c r="V567" s="93">
        <v>65.825000000000003</v>
      </c>
    </row>
    <row r="568" spans="1:22" x14ac:dyDescent="0.3">
      <c r="A568" s="88">
        <v>2442.8866810416598</v>
      </c>
      <c r="B568" s="94">
        <v>93.279999999999902</v>
      </c>
      <c r="C568" s="89"/>
      <c r="D568" s="90"/>
      <c r="Q568" s="84">
        <v>2096.1401249999999</v>
      </c>
      <c r="R568" s="93">
        <v>65.825000000000003</v>
      </c>
      <c r="U568" s="80">
        <v>1722.9338333333301</v>
      </c>
      <c r="V568" s="92">
        <v>45.246666666666599</v>
      </c>
    </row>
    <row r="569" spans="1:22" x14ac:dyDescent="0.3">
      <c r="A569" s="88">
        <v>1963.9878850208299</v>
      </c>
      <c r="B569" s="94">
        <v>89.876666666666594</v>
      </c>
      <c r="C569" s="89"/>
      <c r="D569" s="90"/>
      <c r="Q569" s="80">
        <v>1722.9338333333301</v>
      </c>
      <c r="R569" s="92">
        <v>45.246666666666599</v>
      </c>
      <c r="U569" s="84">
        <v>2293.70854166666</v>
      </c>
      <c r="V569" s="93">
        <v>93.789166666666603</v>
      </c>
    </row>
    <row r="570" spans="1:22" x14ac:dyDescent="0.3">
      <c r="A570" s="88">
        <v>2139.9399515208302</v>
      </c>
      <c r="B570" s="94">
        <v>93.448333333333295</v>
      </c>
      <c r="C570" s="89"/>
      <c r="D570" s="90"/>
      <c r="Q570" s="84">
        <v>2293.70854166666</v>
      </c>
      <c r="R570" s="93">
        <v>93.789166666666603</v>
      </c>
      <c r="U570" s="80">
        <v>1850.04408333333</v>
      </c>
      <c r="V570" s="92">
        <v>45.956666666666599</v>
      </c>
    </row>
    <row r="571" spans="1:22" x14ac:dyDescent="0.3">
      <c r="A571" s="88">
        <v>1766.14336092083</v>
      </c>
      <c r="B571" s="94">
        <v>89.710833333333298</v>
      </c>
      <c r="C571" s="89"/>
      <c r="D571" s="90"/>
      <c r="Q571" s="80">
        <v>1850.04408333333</v>
      </c>
      <c r="R571" s="92">
        <v>45.956666666666599</v>
      </c>
      <c r="U571" s="84">
        <v>2374.0641666666602</v>
      </c>
      <c r="V571" s="93">
        <v>71.999166666666596</v>
      </c>
    </row>
    <row r="572" spans="1:22" x14ac:dyDescent="0.3">
      <c r="A572" s="88">
        <v>2132.2404888999999</v>
      </c>
      <c r="B572" s="94">
        <v>93.548333333333304</v>
      </c>
      <c r="C572" s="89"/>
      <c r="D572" s="90"/>
      <c r="Q572" s="84">
        <v>2374.0641666666602</v>
      </c>
      <c r="R572" s="93">
        <v>71.999166666666596</v>
      </c>
      <c r="U572" s="80">
        <v>1611.22</v>
      </c>
      <c r="V572" s="92">
        <v>37.198749999999997</v>
      </c>
    </row>
    <row r="573" spans="1:22" x14ac:dyDescent="0.3">
      <c r="A573" s="88">
        <v>2083.7589468916599</v>
      </c>
      <c r="B573" s="94">
        <v>97.102500000000006</v>
      </c>
      <c r="C573" s="89"/>
      <c r="D573" s="90"/>
      <c r="Q573" s="80">
        <v>1611.22</v>
      </c>
      <c r="R573" s="92">
        <v>37.198749999999997</v>
      </c>
      <c r="U573" s="84">
        <v>1846.55791666666</v>
      </c>
      <c r="V573" s="93">
        <v>52.446666666666601</v>
      </c>
    </row>
    <row r="574" spans="1:22" x14ac:dyDescent="0.3">
      <c r="A574" s="88">
        <v>2341.1671416499998</v>
      </c>
      <c r="B574" s="94">
        <v>93.54</v>
      </c>
      <c r="C574" s="89"/>
      <c r="D574" s="90"/>
      <c r="Q574" s="84">
        <v>1846.55791666666</v>
      </c>
      <c r="R574" s="93">
        <v>52.446666666666601</v>
      </c>
      <c r="U574" s="80">
        <v>1799.310375</v>
      </c>
      <c r="V574" s="92">
        <v>42.499166666666603</v>
      </c>
    </row>
    <row r="575" spans="1:22" x14ac:dyDescent="0.3">
      <c r="A575" s="88">
        <v>2093.52091827916</v>
      </c>
      <c r="B575" s="94">
        <v>96.017499999999899</v>
      </c>
      <c r="C575" s="89"/>
      <c r="D575" s="90"/>
      <c r="Q575" s="80">
        <v>1799.310375</v>
      </c>
      <c r="R575" s="92">
        <v>42.499166666666603</v>
      </c>
      <c r="U575" s="84">
        <v>2070.2994583333302</v>
      </c>
      <c r="V575" s="93">
        <v>63.807499999999997</v>
      </c>
    </row>
    <row r="576" spans="1:22" x14ac:dyDescent="0.3">
      <c r="A576" s="88">
        <v>2386.4904451791599</v>
      </c>
      <c r="B576" s="94">
        <v>95.88</v>
      </c>
      <c r="C576" s="89"/>
      <c r="D576" s="90"/>
      <c r="Q576" s="84">
        <v>2070.2994583333302</v>
      </c>
      <c r="R576" s="93">
        <v>63.807499999999997</v>
      </c>
      <c r="U576" s="80">
        <v>1832.39116666666</v>
      </c>
      <c r="V576" s="92">
        <v>54.576666666666597</v>
      </c>
    </row>
    <row r="577" spans="1:22" x14ac:dyDescent="0.3">
      <c r="A577" s="88">
        <v>2032.8935772208299</v>
      </c>
      <c r="B577" s="94">
        <v>97.279166666666598</v>
      </c>
      <c r="C577" s="89"/>
      <c r="D577" s="90"/>
      <c r="Q577" s="80">
        <v>1832.39116666666</v>
      </c>
      <c r="R577" s="92">
        <v>54.576666666666597</v>
      </c>
      <c r="U577" s="84">
        <v>2099.4979583333302</v>
      </c>
      <c r="V577" s="93">
        <v>55.982500000000002</v>
      </c>
    </row>
    <row r="578" spans="1:22" x14ac:dyDescent="0.3">
      <c r="A578" s="88">
        <v>2301.3289821916601</v>
      </c>
      <c r="B578" s="94">
        <v>92.186666666666596</v>
      </c>
      <c r="C578" s="89"/>
      <c r="D578" s="90"/>
      <c r="Q578" s="84">
        <v>2099.4979583333302</v>
      </c>
      <c r="R578" s="93">
        <v>55.982500000000002</v>
      </c>
      <c r="U578" s="80">
        <v>1845.81924999999</v>
      </c>
      <c r="V578" s="92">
        <v>44.299166666666601</v>
      </c>
    </row>
    <row r="579" spans="1:22" x14ac:dyDescent="0.3">
      <c r="A579" s="88">
        <v>2119.0852012249902</v>
      </c>
      <c r="B579" s="94">
        <v>92.573333333333295</v>
      </c>
      <c r="C579" s="89"/>
      <c r="D579" s="90"/>
      <c r="Q579" s="80">
        <v>1845.81924999999</v>
      </c>
      <c r="R579" s="92">
        <v>44.299166666666601</v>
      </c>
      <c r="U579" s="84">
        <v>2042.6991666666599</v>
      </c>
      <c r="V579" s="93">
        <v>59.989166666666598</v>
      </c>
    </row>
    <row r="580" spans="1:22" x14ac:dyDescent="0.3">
      <c r="A580" s="88">
        <v>2325.9137709333299</v>
      </c>
      <c r="B580" s="94">
        <v>92.292499999999905</v>
      </c>
      <c r="C580" s="89"/>
      <c r="D580" s="90"/>
      <c r="Q580" s="84">
        <v>2042.6991666666599</v>
      </c>
      <c r="R580" s="93">
        <v>59.989166666666598</v>
      </c>
      <c r="U580" s="80">
        <v>1838.79779166666</v>
      </c>
      <c r="V580" s="92">
        <v>51.032916666666601</v>
      </c>
    </row>
    <row r="581" spans="1:22" x14ac:dyDescent="0.3">
      <c r="A581" s="88">
        <v>2009.09985255833</v>
      </c>
      <c r="B581" s="94">
        <v>89.856666666666598</v>
      </c>
      <c r="C581" s="89"/>
      <c r="D581" s="90"/>
      <c r="Q581" s="80">
        <v>1838.79779166666</v>
      </c>
      <c r="R581" s="92">
        <v>51.032916666666601</v>
      </c>
      <c r="U581" s="84">
        <v>2088.8355833333299</v>
      </c>
      <c r="V581" s="93">
        <v>64.219166666666595</v>
      </c>
    </row>
    <row r="582" spans="1:22" x14ac:dyDescent="0.3">
      <c r="A582" s="88">
        <v>2283.4003024624899</v>
      </c>
      <c r="B582" s="94">
        <v>95.3958333333333</v>
      </c>
      <c r="C582" s="89"/>
      <c r="D582" s="90"/>
      <c r="Q582" s="84">
        <v>2088.8355833333299</v>
      </c>
      <c r="R582" s="93">
        <v>64.219166666666595</v>
      </c>
      <c r="U582" s="80">
        <v>1883.367125</v>
      </c>
      <c r="V582" s="92">
        <v>71.835833333333298</v>
      </c>
    </row>
    <row r="583" spans="1:22" x14ac:dyDescent="0.3">
      <c r="A583" s="88">
        <v>1919.3676576749899</v>
      </c>
      <c r="B583" s="94">
        <v>90.515833333333305</v>
      </c>
      <c r="C583" s="89"/>
      <c r="D583" s="90"/>
      <c r="Q583" s="80">
        <v>1883.367125</v>
      </c>
      <c r="R583" s="92">
        <v>71.835833333333298</v>
      </c>
      <c r="U583" s="84">
        <v>2092.3713333333299</v>
      </c>
      <c r="V583" s="93">
        <v>76.037499999999994</v>
      </c>
    </row>
    <row r="584" spans="1:22" x14ac:dyDescent="0.3">
      <c r="A584" s="88">
        <v>2286.60910756249</v>
      </c>
      <c r="B584" s="94">
        <v>91.726666666666603</v>
      </c>
      <c r="C584" s="89"/>
      <c r="D584" s="90"/>
      <c r="Q584" s="84">
        <v>2092.3713333333299</v>
      </c>
      <c r="R584" s="93">
        <v>76.037499999999994</v>
      </c>
      <c r="U584" s="80">
        <v>1741.1714999999999</v>
      </c>
      <c r="V584" s="92">
        <v>53.73</v>
      </c>
    </row>
    <row r="585" spans="1:22" x14ac:dyDescent="0.3">
      <c r="A585" s="88">
        <v>1848.7247567541599</v>
      </c>
      <c r="B585" s="94">
        <v>93.337499999999906</v>
      </c>
      <c r="C585" s="89"/>
      <c r="D585" s="90"/>
      <c r="Q585" s="80">
        <v>1741.1714999999999</v>
      </c>
      <c r="R585" s="92">
        <v>53.73</v>
      </c>
      <c r="U585" s="84">
        <v>2051.60645833333</v>
      </c>
      <c r="V585" s="93">
        <v>76.707916666666605</v>
      </c>
    </row>
    <row r="586" spans="1:22" x14ac:dyDescent="0.3">
      <c r="A586" s="88">
        <v>2055.5258291749901</v>
      </c>
      <c r="B586" s="94">
        <v>94.040833333333296</v>
      </c>
      <c r="C586" s="89"/>
      <c r="D586" s="90"/>
      <c r="Q586" s="84">
        <v>2051.60645833333</v>
      </c>
      <c r="R586" s="93">
        <v>76.707916666666605</v>
      </c>
      <c r="U586" s="80">
        <v>1642.1816249999999</v>
      </c>
      <c r="V586" s="92">
        <v>49.93</v>
      </c>
    </row>
    <row r="587" spans="1:22" x14ac:dyDescent="0.3">
      <c r="A587" s="88">
        <v>2065.4158662874902</v>
      </c>
      <c r="B587" s="94">
        <v>91.495833333333294</v>
      </c>
      <c r="C587" s="89"/>
      <c r="D587" s="90"/>
      <c r="Q587" s="80">
        <v>1642.1816249999999</v>
      </c>
      <c r="R587" s="92">
        <v>49.93</v>
      </c>
      <c r="U587" s="84">
        <v>1924.9824166666599</v>
      </c>
      <c r="V587" s="93">
        <v>56.155833333333298</v>
      </c>
    </row>
    <row r="588" spans="1:22" x14ac:dyDescent="0.3">
      <c r="A588" s="88">
        <v>2347.5712044791599</v>
      </c>
      <c r="B588" s="94">
        <v>91.925833333333301</v>
      </c>
      <c r="C588" s="89"/>
      <c r="D588" s="90"/>
      <c r="Q588" s="84">
        <v>1924.9824166666599</v>
      </c>
      <c r="R588" s="93">
        <v>56.155833333333298</v>
      </c>
      <c r="U588" s="80">
        <v>1831.9275833333299</v>
      </c>
      <c r="V588" s="92">
        <v>49.869166666666601</v>
      </c>
    </row>
    <row r="589" spans="1:22" x14ac:dyDescent="0.3">
      <c r="A589" s="88">
        <v>1953.4718825083301</v>
      </c>
      <c r="B589" s="94">
        <v>95.820833333333297</v>
      </c>
      <c r="C589" s="89"/>
      <c r="D589" s="90"/>
      <c r="Q589" s="80">
        <v>1831.9275833333299</v>
      </c>
      <c r="R589" s="92">
        <v>49.869166666666601</v>
      </c>
      <c r="U589" s="84">
        <v>2062.1536249999999</v>
      </c>
      <c r="V589" s="93">
        <v>57.069166666666597</v>
      </c>
    </row>
    <row r="590" spans="1:22" x14ac:dyDescent="0.3">
      <c r="A590" s="88">
        <v>2347.2038133833298</v>
      </c>
      <c r="B590" s="94">
        <v>96.074166666666599</v>
      </c>
      <c r="C590" s="89"/>
      <c r="D590" s="90"/>
      <c r="Q590" s="84">
        <v>2062.1536249999999</v>
      </c>
      <c r="R590" s="93">
        <v>57.069166666666597</v>
      </c>
      <c r="U590" s="80">
        <v>1844.1833750000001</v>
      </c>
      <c r="V590" s="92">
        <v>42.998750000000001</v>
      </c>
    </row>
    <row r="591" spans="1:22" x14ac:dyDescent="0.3">
      <c r="A591" s="88">
        <v>2089.9674572541599</v>
      </c>
      <c r="B591" s="94">
        <v>89.605000000000004</v>
      </c>
      <c r="C591" s="89"/>
      <c r="D591" s="90"/>
      <c r="Q591" s="80">
        <v>1844.1833750000001</v>
      </c>
      <c r="R591" s="92">
        <v>42.998750000000001</v>
      </c>
      <c r="U591" s="84">
        <v>2069.80945833333</v>
      </c>
      <c r="V591" s="93">
        <v>50.1279166666666</v>
      </c>
    </row>
    <row r="592" spans="1:22" x14ac:dyDescent="0.3">
      <c r="A592" s="88">
        <v>2308.8326177374902</v>
      </c>
      <c r="B592" s="94">
        <v>94.202500000000001</v>
      </c>
      <c r="C592" s="89"/>
      <c r="D592" s="90"/>
      <c r="Q592" s="84">
        <v>2069.80945833333</v>
      </c>
      <c r="R592" s="93">
        <v>50.1279166666666</v>
      </c>
      <c r="U592" s="80">
        <v>1826.20020833333</v>
      </c>
      <c r="V592" s="92">
        <v>37.558749999999897</v>
      </c>
    </row>
    <row r="593" spans="1:22" x14ac:dyDescent="0.3">
      <c r="A593" s="88">
        <v>2021.69496208333</v>
      </c>
      <c r="B593" s="94">
        <v>94.43</v>
      </c>
      <c r="C593" s="89"/>
      <c r="D593" s="90"/>
      <c r="Q593" s="80">
        <v>1826.20020833333</v>
      </c>
      <c r="R593" s="92">
        <v>37.558749999999897</v>
      </c>
      <c r="U593" s="84">
        <v>2041.8861666666601</v>
      </c>
      <c r="V593" s="93">
        <v>42.296249999999901</v>
      </c>
    </row>
    <row r="594" spans="1:22" x14ac:dyDescent="0.3">
      <c r="A594" s="88">
        <v>2344.4569725874899</v>
      </c>
      <c r="B594" s="94">
        <v>92.056666666666601</v>
      </c>
      <c r="C594" s="89"/>
      <c r="D594" s="90"/>
      <c r="Q594" s="84">
        <v>2041.8861666666601</v>
      </c>
      <c r="R594" s="93">
        <v>42.296249999999901</v>
      </c>
      <c r="U594" s="80">
        <v>1819.0770833333299</v>
      </c>
      <c r="V594" s="92">
        <v>47.533333333333303</v>
      </c>
    </row>
    <row r="595" spans="1:22" x14ac:dyDescent="0.3">
      <c r="A595" s="88">
        <v>1995.2366470833299</v>
      </c>
      <c r="B595" s="94">
        <v>93.225833333333298</v>
      </c>
      <c r="C595" s="89"/>
      <c r="D595" s="90"/>
      <c r="Q595" s="80">
        <v>1819.0770833333299</v>
      </c>
      <c r="R595" s="92">
        <v>47.533333333333303</v>
      </c>
      <c r="U595" s="84">
        <v>2089.3340416666601</v>
      </c>
      <c r="V595" s="93">
        <v>58.02375</v>
      </c>
    </row>
    <row r="596" spans="1:22" x14ac:dyDescent="0.3">
      <c r="A596" s="88">
        <v>2290.1569567916599</v>
      </c>
      <c r="B596" s="94">
        <v>89.435000000000002</v>
      </c>
      <c r="C596" s="89"/>
      <c r="D596" s="90"/>
      <c r="Q596" s="84">
        <v>2089.3340416666601</v>
      </c>
      <c r="R596" s="93">
        <v>58.02375</v>
      </c>
      <c r="U596" s="80">
        <v>1807.22899999999</v>
      </c>
      <c r="V596" s="92">
        <v>57.103749999999998</v>
      </c>
    </row>
    <row r="597" spans="1:22" x14ac:dyDescent="0.3">
      <c r="A597" s="88">
        <v>1905.2592441166601</v>
      </c>
      <c r="B597" s="94">
        <v>89.132499999999993</v>
      </c>
      <c r="C597" s="89"/>
      <c r="D597" s="90"/>
      <c r="Q597" s="80">
        <v>1807.22899999999</v>
      </c>
      <c r="R597" s="92">
        <v>57.103749999999998</v>
      </c>
      <c r="U597" s="84">
        <v>2062.937625</v>
      </c>
      <c r="V597" s="93">
        <v>68.652083333333294</v>
      </c>
    </row>
    <row r="598" spans="1:22" x14ac:dyDescent="0.3">
      <c r="A598" s="88">
        <v>2075.94736607916</v>
      </c>
      <c r="B598" s="94">
        <v>92.077499999999901</v>
      </c>
      <c r="C598" s="89"/>
      <c r="D598" s="90"/>
      <c r="Q598" s="84">
        <v>2062.937625</v>
      </c>
      <c r="R598" s="93">
        <v>68.652083333333294</v>
      </c>
      <c r="U598" s="80">
        <v>1688.17129166666</v>
      </c>
      <c r="V598" s="92">
        <v>60.049166666666601</v>
      </c>
    </row>
    <row r="599" spans="1:22" x14ac:dyDescent="0.3">
      <c r="A599" s="88">
        <v>1785.0475021541599</v>
      </c>
      <c r="B599" s="94">
        <v>89.795833333333306</v>
      </c>
      <c r="C599" s="89"/>
      <c r="D599" s="90"/>
      <c r="Q599" s="80">
        <v>1688.17129166666</v>
      </c>
      <c r="R599" s="92">
        <v>60.049166666666601</v>
      </c>
      <c r="U599" s="84">
        <v>1882.3611249999999</v>
      </c>
      <c r="V599" s="93">
        <v>60.7708333333333</v>
      </c>
    </row>
    <row r="600" spans="1:22" x14ac:dyDescent="0.3">
      <c r="A600" s="88">
        <v>2224.8661248083299</v>
      </c>
      <c r="B600" s="94">
        <v>91.334999999999994</v>
      </c>
      <c r="C600" s="89"/>
      <c r="D600" s="90"/>
      <c r="Q600" s="84">
        <v>1882.3611249999999</v>
      </c>
      <c r="R600" s="93">
        <v>60.7708333333333</v>
      </c>
      <c r="U600" s="80">
        <v>1591.99795833333</v>
      </c>
      <c r="V600" s="92">
        <v>52.8570833333333</v>
      </c>
    </row>
    <row r="601" spans="1:22" x14ac:dyDescent="0.3">
      <c r="A601" s="88">
        <v>2128.69922132499</v>
      </c>
      <c r="B601" s="94">
        <v>91.149166666666602</v>
      </c>
      <c r="C601" s="89"/>
      <c r="D601" s="90"/>
      <c r="Q601" s="80">
        <v>1591.99795833333</v>
      </c>
      <c r="R601" s="92">
        <v>52.8570833333333</v>
      </c>
      <c r="U601" s="84">
        <v>1926.1012499999999</v>
      </c>
      <c r="V601" s="93">
        <v>55.778750000000002</v>
      </c>
    </row>
    <row r="602" spans="1:22" x14ac:dyDescent="0.3">
      <c r="A602" s="88">
        <v>2480.6346454208301</v>
      </c>
      <c r="B602" s="94">
        <v>91.080833333333302</v>
      </c>
      <c r="C602" s="89"/>
      <c r="D602" s="90"/>
      <c r="Q602" s="84">
        <v>1926.1012499999999</v>
      </c>
      <c r="R602" s="93">
        <v>55.778750000000002</v>
      </c>
      <c r="U602" s="80">
        <v>1874.9264166666601</v>
      </c>
      <c r="V602" s="92">
        <v>45.507916666666603</v>
      </c>
    </row>
    <row r="603" spans="1:22" x14ac:dyDescent="0.3">
      <c r="A603" s="88">
        <v>2124.5476204874999</v>
      </c>
      <c r="B603" s="94">
        <v>93.509166666666601</v>
      </c>
      <c r="C603" s="89"/>
      <c r="D603" s="90"/>
      <c r="Q603" s="80">
        <v>1874.9264166666601</v>
      </c>
      <c r="R603" s="92">
        <v>45.507916666666603</v>
      </c>
      <c r="U603" s="84">
        <v>2207.3483333333302</v>
      </c>
      <c r="V603" s="93">
        <v>57.362083333333302</v>
      </c>
    </row>
    <row r="604" spans="1:22" x14ac:dyDescent="0.3">
      <c r="A604" s="88">
        <v>2571.44064713749</v>
      </c>
      <c r="B604" s="94">
        <v>92.410833333333301</v>
      </c>
      <c r="C604" s="89"/>
      <c r="D604" s="90"/>
      <c r="Q604" s="84">
        <v>2207.3483333333302</v>
      </c>
      <c r="R604" s="93">
        <v>57.362083333333302</v>
      </c>
      <c r="U604" s="80">
        <v>1911.4361249999999</v>
      </c>
      <c r="V604" s="92">
        <v>65.629166666666606</v>
      </c>
    </row>
    <row r="605" spans="1:22" x14ac:dyDescent="0.3">
      <c r="A605" s="88">
        <v>2217.5268075249901</v>
      </c>
      <c r="B605" s="94">
        <v>91.293333333333294</v>
      </c>
      <c r="C605" s="89"/>
      <c r="D605" s="90"/>
      <c r="Q605" s="80">
        <v>1911.4361249999999</v>
      </c>
      <c r="R605" s="92">
        <v>65.629166666666606</v>
      </c>
      <c r="U605" s="84">
        <v>2309.9924166666601</v>
      </c>
      <c r="V605" s="93">
        <v>67.625833333333304</v>
      </c>
    </row>
    <row r="606" spans="1:22" x14ac:dyDescent="0.3">
      <c r="A606" s="88">
        <v>2683.7011060749901</v>
      </c>
      <c r="B606" s="94">
        <v>90.894166666666607</v>
      </c>
      <c r="C606" s="89"/>
      <c r="D606" s="90"/>
      <c r="Q606" s="84">
        <v>2309.9924166666601</v>
      </c>
      <c r="R606" s="93">
        <v>67.625833333333304</v>
      </c>
      <c r="U606" s="80">
        <v>1934.6754166666601</v>
      </c>
      <c r="V606" s="92">
        <v>51.223750000000003</v>
      </c>
    </row>
    <row r="607" spans="1:22" x14ac:dyDescent="0.3">
      <c r="A607" s="88">
        <v>2215.4528255416599</v>
      </c>
      <c r="B607" s="94">
        <v>92.777499999999904</v>
      </c>
      <c r="C607" s="89"/>
      <c r="D607" s="90"/>
      <c r="Q607" s="80">
        <v>1934.6754166666601</v>
      </c>
      <c r="R607" s="92">
        <v>51.223750000000003</v>
      </c>
      <c r="U607" s="84">
        <v>2446.9752916666598</v>
      </c>
      <c r="V607" s="93">
        <v>69.586666666666602</v>
      </c>
    </row>
    <row r="608" spans="1:22" x14ac:dyDescent="0.3">
      <c r="A608" s="88">
        <v>2554.6916965374899</v>
      </c>
      <c r="B608" s="94">
        <v>94.932500000000005</v>
      </c>
      <c r="C608" s="89"/>
      <c r="D608" s="90"/>
      <c r="Q608" s="84">
        <v>2446.9752916666598</v>
      </c>
      <c r="R608" s="93">
        <v>69.586666666666602</v>
      </c>
      <c r="U608" s="80">
        <v>1950.0437916666599</v>
      </c>
      <c r="V608" s="92">
        <v>61.611666666666601</v>
      </c>
    </row>
    <row r="609" spans="1:22" x14ac:dyDescent="0.3">
      <c r="A609" s="88">
        <v>2151.4010383208301</v>
      </c>
      <c r="B609" s="94">
        <v>92.434166666666599</v>
      </c>
      <c r="C609" s="89"/>
      <c r="D609" s="90"/>
      <c r="Q609" s="80">
        <v>1950.0437916666599</v>
      </c>
      <c r="R609" s="92">
        <v>61.611666666666601</v>
      </c>
      <c r="U609" s="84">
        <v>2245.5435833333299</v>
      </c>
      <c r="V609" s="93">
        <v>54.928333333333299</v>
      </c>
    </row>
    <row r="610" spans="1:22" x14ac:dyDescent="0.3">
      <c r="A610" s="88">
        <v>2318.9251723624898</v>
      </c>
      <c r="B610" s="94">
        <v>93.046666666666596</v>
      </c>
      <c r="C610" s="89"/>
      <c r="D610" s="90"/>
      <c r="Q610" s="84">
        <v>2245.5435833333299</v>
      </c>
      <c r="R610" s="93">
        <v>54.928333333333299</v>
      </c>
      <c r="U610" s="80">
        <v>2055.8892500000002</v>
      </c>
      <c r="V610" s="92">
        <v>54.774374999999999</v>
      </c>
    </row>
    <row r="611" spans="1:22" x14ac:dyDescent="0.3">
      <c r="A611" s="88">
        <v>1916.7523576624901</v>
      </c>
      <c r="B611" s="94">
        <v>93.422499999999999</v>
      </c>
      <c r="C611" s="89"/>
      <c r="D611" s="90"/>
      <c r="Q611" s="80">
        <v>2055.8892500000002</v>
      </c>
      <c r="R611" s="92">
        <v>54.774374999999999</v>
      </c>
      <c r="U611" s="84">
        <v>2244.6372500000002</v>
      </c>
      <c r="V611" s="93">
        <v>57.5251666666666</v>
      </c>
    </row>
    <row r="612" spans="1:22" x14ac:dyDescent="0.3">
      <c r="A612" s="88">
        <v>2233.5855653583299</v>
      </c>
      <c r="B612" s="94">
        <v>97.349166666666605</v>
      </c>
      <c r="C612" s="89"/>
      <c r="D612" s="90"/>
      <c r="Q612" s="84">
        <v>2244.6372500000002</v>
      </c>
      <c r="R612" s="93">
        <v>57.5251666666666</v>
      </c>
      <c r="U612" s="80">
        <v>2363.6295416666599</v>
      </c>
      <c r="V612" s="92">
        <v>55.525916666666603</v>
      </c>
    </row>
    <row r="613" spans="1:22" x14ac:dyDescent="0.3">
      <c r="A613" s="88">
        <v>1842.9941724181799</v>
      </c>
      <c r="B613" s="94">
        <v>96.465454545454506</v>
      </c>
      <c r="C613" s="89"/>
      <c r="D613" s="90"/>
      <c r="Q613" s="80">
        <v>2363.6295416666599</v>
      </c>
      <c r="R613" s="92">
        <v>55.525916666666603</v>
      </c>
      <c r="U613" s="84">
        <v>3211.5232499999902</v>
      </c>
      <c r="V613" s="93">
        <v>93.176249999999996</v>
      </c>
    </row>
    <row r="614" spans="1:22" x14ac:dyDescent="0.3">
      <c r="A614" s="88">
        <v>2396.8332543874999</v>
      </c>
      <c r="B614" s="94">
        <v>92.75</v>
      </c>
      <c r="C614" s="89"/>
      <c r="D614" s="90"/>
      <c r="Q614" s="84">
        <v>3211.5232499999902</v>
      </c>
      <c r="R614" s="93">
        <v>93.176249999999996</v>
      </c>
      <c r="U614" s="80">
        <v>2147.2688333333299</v>
      </c>
      <c r="V614" s="92">
        <v>73.739249999999998</v>
      </c>
    </row>
    <row r="615" spans="1:22" x14ac:dyDescent="0.3">
      <c r="A615" s="88">
        <v>2408.6852115666602</v>
      </c>
      <c r="B615" s="94">
        <v>92.273333333333298</v>
      </c>
      <c r="C615" s="89"/>
      <c r="D615" s="90"/>
      <c r="Q615" s="80">
        <v>2147.2688333333299</v>
      </c>
      <c r="R615" s="92">
        <v>73.739249999999998</v>
      </c>
      <c r="U615" s="84">
        <v>2340.14141666666</v>
      </c>
      <c r="V615" s="93">
        <v>67.371416666666605</v>
      </c>
    </row>
    <row r="616" spans="1:22" x14ac:dyDescent="0.3">
      <c r="A616" s="88">
        <v>2942.7936255916602</v>
      </c>
      <c r="B616" s="94">
        <v>88.793333333333294</v>
      </c>
      <c r="C616" s="89"/>
      <c r="D616" s="90"/>
      <c r="Q616" s="84">
        <v>2340.14141666666</v>
      </c>
      <c r="R616" s="93">
        <v>67.371416666666605</v>
      </c>
      <c r="U616" s="80">
        <v>2180.6801249999999</v>
      </c>
      <c r="V616" s="92">
        <v>54.024583333333297</v>
      </c>
    </row>
    <row r="617" spans="1:22" x14ac:dyDescent="0.3">
      <c r="A617" s="88">
        <v>2237.4565533958298</v>
      </c>
      <c r="B617" s="94">
        <v>87.631666666666604</v>
      </c>
      <c r="C617" s="89"/>
      <c r="D617" s="90"/>
      <c r="Q617" s="80">
        <v>2180.6801249999999</v>
      </c>
      <c r="R617" s="92">
        <v>54.024583333333297</v>
      </c>
      <c r="U617" s="84">
        <v>2606.2606666666602</v>
      </c>
      <c r="V617" s="93">
        <v>56.475000000000001</v>
      </c>
    </row>
    <row r="618" spans="1:22" x14ac:dyDescent="0.3">
      <c r="A618" s="88">
        <v>2495.2396494291602</v>
      </c>
      <c r="B618" s="94">
        <v>90.684166666666599</v>
      </c>
      <c r="C618" s="89"/>
      <c r="D618" s="90"/>
      <c r="Q618" s="84">
        <v>2606.2606666666602</v>
      </c>
      <c r="R618" s="93">
        <v>56.475000000000001</v>
      </c>
      <c r="U618" s="80">
        <v>1593.28204166666</v>
      </c>
      <c r="V618" s="92">
        <v>50.376666666666601</v>
      </c>
    </row>
    <row r="619" spans="1:22" x14ac:dyDescent="0.3">
      <c r="A619" s="88">
        <v>2130.4837477833298</v>
      </c>
      <c r="B619" s="94">
        <v>90.214999999999904</v>
      </c>
      <c r="C619" s="89"/>
      <c r="D619" s="90"/>
      <c r="Q619" s="80">
        <v>1593.28204166666</v>
      </c>
      <c r="R619" s="92">
        <v>50.376666666666601</v>
      </c>
      <c r="U619" s="84">
        <v>1816.4230833333299</v>
      </c>
      <c r="V619" s="93">
        <v>41.915833333333303</v>
      </c>
    </row>
    <row r="620" spans="1:22" x14ac:dyDescent="0.3">
      <c r="A620" s="88">
        <v>2358.7742951124901</v>
      </c>
      <c r="B620" s="94">
        <v>93.018333333333302</v>
      </c>
      <c r="C620" s="89"/>
      <c r="D620" s="90"/>
      <c r="Q620" s="84">
        <v>1816.4230833333299</v>
      </c>
      <c r="R620" s="93">
        <v>41.915833333333303</v>
      </c>
      <c r="U620" s="80">
        <v>2012.89008333333</v>
      </c>
      <c r="V620" s="92">
        <v>42.007083333333298</v>
      </c>
    </row>
    <row r="621" spans="1:22" x14ac:dyDescent="0.3">
      <c r="A621" s="88">
        <v>2085.4095028833299</v>
      </c>
      <c r="B621" s="94">
        <v>94.704999999999998</v>
      </c>
      <c r="C621" s="89"/>
      <c r="D621" s="90"/>
      <c r="Q621" s="80">
        <v>2012.89008333333</v>
      </c>
      <c r="R621" s="92">
        <v>42.007083333333298</v>
      </c>
      <c r="U621" s="84">
        <v>2323.33687499999</v>
      </c>
      <c r="V621" s="93">
        <v>48.264583333333299</v>
      </c>
    </row>
    <row r="622" spans="1:22" x14ac:dyDescent="0.3">
      <c r="A622" s="88">
        <v>2406.06192685</v>
      </c>
      <c r="B622" s="94">
        <v>94.664166666666603</v>
      </c>
      <c r="C622" s="89"/>
      <c r="D622" s="90"/>
      <c r="Q622" s="84">
        <v>2323.33687499999</v>
      </c>
      <c r="R622" s="93">
        <v>48.264583333333299</v>
      </c>
      <c r="U622" s="80">
        <v>2038.519125</v>
      </c>
      <c r="V622" s="92">
        <v>57.581666666666599</v>
      </c>
    </row>
    <row r="623" spans="1:22" x14ac:dyDescent="0.3">
      <c r="A623" s="88">
        <v>2127.6195419083301</v>
      </c>
      <c r="B623" s="94">
        <v>92.75</v>
      </c>
      <c r="C623" s="89"/>
      <c r="D623" s="90"/>
      <c r="Q623" s="80">
        <v>2038.519125</v>
      </c>
      <c r="R623" s="92">
        <v>57.581666666666599</v>
      </c>
      <c r="U623" s="84">
        <v>2540.8084583333298</v>
      </c>
      <c r="V623" s="93">
        <v>81.2558333333333</v>
      </c>
    </row>
    <row r="624" spans="1:22" x14ac:dyDescent="0.3">
      <c r="A624" s="88">
        <v>2560.4690787166601</v>
      </c>
      <c r="B624" s="94">
        <v>91.389999999999901</v>
      </c>
      <c r="C624" s="89"/>
      <c r="D624" s="90"/>
      <c r="Q624" s="84">
        <v>2540.8084583333298</v>
      </c>
      <c r="R624" s="93">
        <v>81.2558333333333</v>
      </c>
      <c r="U624" s="80">
        <v>1708.6217083333299</v>
      </c>
      <c r="V624" s="92">
        <v>50.509583333333303</v>
      </c>
    </row>
    <row r="625" spans="1:22" x14ac:dyDescent="0.3">
      <c r="A625" s="88">
        <v>1850.07687563749</v>
      </c>
      <c r="B625" s="94">
        <v>93.83</v>
      </c>
      <c r="C625" s="89"/>
      <c r="D625" s="90"/>
      <c r="Q625" s="80">
        <v>1708.6217083333299</v>
      </c>
      <c r="R625" s="92">
        <v>50.509583333333303</v>
      </c>
      <c r="U625" s="84">
        <v>2016.7689583333299</v>
      </c>
      <c r="V625" s="93">
        <v>61.915833333333303</v>
      </c>
    </row>
    <row r="626" spans="1:22" x14ac:dyDescent="0.3">
      <c r="A626" s="88">
        <v>2426.7125137999901</v>
      </c>
      <c r="B626" s="94">
        <v>92.7083333333333</v>
      </c>
      <c r="C626" s="89"/>
      <c r="D626" s="90"/>
      <c r="Q626" s="84">
        <v>2016.7689583333299</v>
      </c>
      <c r="R626" s="93">
        <v>61.915833333333303</v>
      </c>
      <c r="U626" s="80">
        <v>1949.9066250000001</v>
      </c>
      <c r="V626" s="92">
        <v>44.452083333333299</v>
      </c>
    </row>
    <row r="627" spans="1:22" x14ac:dyDescent="0.3">
      <c r="A627" s="88">
        <v>1944.93938328749</v>
      </c>
      <c r="B627" s="94">
        <v>91.600833333333298</v>
      </c>
      <c r="C627" s="89"/>
      <c r="D627" s="90"/>
      <c r="Q627" s="80">
        <v>1949.9066250000001</v>
      </c>
      <c r="R627" s="92">
        <v>44.452083333333299</v>
      </c>
      <c r="U627" s="84">
        <v>2290.6012500000002</v>
      </c>
      <c r="V627" s="93">
        <v>66.273333333333298</v>
      </c>
    </row>
    <row r="628" spans="1:22" x14ac:dyDescent="0.3">
      <c r="A628" s="88">
        <v>2505.62112916666</v>
      </c>
      <c r="B628" s="94">
        <v>89.942499999999995</v>
      </c>
      <c r="C628" s="89"/>
      <c r="D628" s="90"/>
      <c r="Q628" s="84">
        <v>2290.6012500000002</v>
      </c>
      <c r="R628" s="93">
        <v>66.273333333333298</v>
      </c>
      <c r="U628" s="80">
        <v>1880.72729166666</v>
      </c>
      <c r="V628" s="92">
        <v>56.90625</v>
      </c>
    </row>
    <row r="629" spans="1:22" x14ac:dyDescent="0.3">
      <c r="A629" s="88">
        <v>2269.7310178791599</v>
      </c>
      <c r="B629" s="94">
        <v>96.827500000000001</v>
      </c>
      <c r="C629" s="89"/>
      <c r="D629" s="90"/>
      <c r="Q629" s="80">
        <v>1880.72729166666</v>
      </c>
      <c r="R629" s="92">
        <v>56.90625</v>
      </c>
      <c r="U629" s="84">
        <v>2154.9060416666598</v>
      </c>
      <c r="V629" s="93">
        <v>65.317499999999995</v>
      </c>
    </row>
    <row r="630" spans="1:22" x14ac:dyDescent="0.3">
      <c r="A630" s="88">
        <v>2653.8419085916598</v>
      </c>
      <c r="B630" s="94">
        <v>95.646666666666604</v>
      </c>
      <c r="C630" s="89"/>
      <c r="D630" s="90"/>
      <c r="Q630" s="84">
        <v>2154.9060416666598</v>
      </c>
      <c r="R630" s="93">
        <v>65.317499999999995</v>
      </c>
      <c r="U630" s="80">
        <v>1956.88375</v>
      </c>
      <c r="V630" s="92">
        <v>63.1516666666666</v>
      </c>
    </row>
    <row r="631" spans="1:22" x14ac:dyDescent="0.3">
      <c r="A631" s="88">
        <v>2142.6655492416598</v>
      </c>
      <c r="B631" s="94">
        <v>91.236666666666594</v>
      </c>
      <c r="C631" s="89"/>
      <c r="D631" s="90"/>
      <c r="Q631" s="80">
        <v>1956.88375</v>
      </c>
      <c r="R631" s="92">
        <v>63.1516666666666</v>
      </c>
      <c r="U631" s="84">
        <v>2342.821625</v>
      </c>
      <c r="V631" s="93">
        <v>78.025416666666601</v>
      </c>
    </row>
    <row r="632" spans="1:22" x14ac:dyDescent="0.3">
      <c r="A632" s="88">
        <v>2586.2336037499899</v>
      </c>
      <c r="B632" s="94">
        <v>91.305833333333297</v>
      </c>
      <c r="C632" s="89"/>
      <c r="D632" s="90"/>
      <c r="Q632" s="84">
        <v>2342.821625</v>
      </c>
      <c r="R632" s="93">
        <v>78.025416666666601</v>
      </c>
      <c r="U632" s="80">
        <v>2046.5167083333299</v>
      </c>
      <c r="V632" s="92">
        <v>50.135833333333302</v>
      </c>
    </row>
    <row r="633" spans="1:22" x14ac:dyDescent="0.3">
      <c r="A633" s="88">
        <v>2057.5499015749901</v>
      </c>
      <c r="B633" s="94">
        <v>90.596666666666593</v>
      </c>
      <c r="C633" s="89"/>
      <c r="D633" s="90"/>
      <c r="Q633" s="80">
        <v>2046.5167083333299</v>
      </c>
      <c r="R633" s="92">
        <v>50.135833333333302</v>
      </c>
      <c r="U633" s="84">
        <v>2574.9333750000001</v>
      </c>
      <c r="V633" s="93">
        <v>74.454583333333304</v>
      </c>
    </row>
    <row r="634" spans="1:22" x14ac:dyDescent="0.3">
      <c r="A634" s="88">
        <v>2420.3933309416602</v>
      </c>
      <c r="B634" s="94">
        <v>95.46</v>
      </c>
      <c r="C634" s="89"/>
      <c r="D634" s="90"/>
      <c r="Q634" s="84">
        <v>2574.9333750000001</v>
      </c>
      <c r="R634" s="93">
        <v>74.454583333333304</v>
      </c>
      <c r="U634" s="80">
        <v>1838.4179166666599</v>
      </c>
      <c r="V634" s="92">
        <v>47.600416666666597</v>
      </c>
    </row>
    <row r="635" spans="1:22" x14ac:dyDescent="0.3">
      <c r="A635" s="88">
        <v>2060.3646132583299</v>
      </c>
      <c r="B635" s="94">
        <v>95.662499999999895</v>
      </c>
      <c r="C635" s="89"/>
      <c r="D635" s="90"/>
      <c r="Q635" s="80">
        <v>1838.4179166666599</v>
      </c>
      <c r="R635" s="92">
        <v>47.600416666666597</v>
      </c>
      <c r="U635" s="84">
        <v>2156.3199583333299</v>
      </c>
      <c r="V635" s="93">
        <v>54.03875</v>
      </c>
    </row>
    <row r="636" spans="1:22" x14ac:dyDescent="0.3">
      <c r="A636" s="88">
        <v>2679.9089147124901</v>
      </c>
      <c r="B636" s="94">
        <v>97.945833333333297</v>
      </c>
      <c r="C636" s="89"/>
      <c r="D636" s="90"/>
      <c r="Q636" s="84">
        <v>2156.3199583333299</v>
      </c>
      <c r="R636" s="93">
        <v>54.03875</v>
      </c>
      <c r="U636" s="80">
        <v>1879.3218749999901</v>
      </c>
      <c r="V636" s="92">
        <v>53.240416666666597</v>
      </c>
    </row>
    <row r="637" spans="1:22" x14ac:dyDescent="0.3">
      <c r="A637" s="88">
        <v>2216.1711631458302</v>
      </c>
      <c r="B637" s="94">
        <v>92.997500000000002</v>
      </c>
      <c r="C637" s="89"/>
      <c r="D637" s="90"/>
      <c r="Q637" s="80">
        <v>1879.3218749999901</v>
      </c>
      <c r="R637" s="92">
        <v>53.240416666666597</v>
      </c>
      <c r="U637" s="84">
        <v>2407.2310416666601</v>
      </c>
      <c r="V637" s="93">
        <v>79.754583333333301</v>
      </c>
    </row>
    <row r="638" spans="1:22" x14ac:dyDescent="0.3">
      <c r="A638" s="88">
        <v>2859.29657275416</v>
      </c>
      <c r="B638" s="94">
        <v>95.619166666666601</v>
      </c>
      <c r="C638" s="89"/>
      <c r="D638" s="90"/>
      <c r="Q638" s="84">
        <v>2407.2310416666601</v>
      </c>
      <c r="R638" s="93">
        <v>79.754583333333301</v>
      </c>
      <c r="U638" s="80">
        <v>1984.76958333333</v>
      </c>
      <c r="V638" s="92">
        <v>46.871249999999897</v>
      </c>
    </row>
    <row r="639" spans="1:22" x14ac:dyDescent="0.3">
      <c r="A639" s="88">
        <v>2109.5862018166599</v>
      </c>
      <c r="B639" s="94">
        <v>94.369166666666601</v>
      </c>
      <c r="C639" s="89"/>
      <c r="D639" s="90"/>
      <c r="Q639" s="80">
        <v>1984.76958333333</v>
      </c>
      <c r="R639" s="92">
        <v>46.871249999999897</v>
      </c>
      <c r="U639" s="84">
        <v>2474.5342083333298</v>
      </c>
      <c r="V639" s="93">
        <v>73.267499999999998</v>
      </c>
    </row>
    <row r="640" spans="1:22" x14ac:dyDescent="0.3">
      <c r="A640" s="88">
        <v>2827.9392348166598</v>
      </c>
      <c r="B640" s="94">
        <v>88.018333333333302</v>
      </c>
      <c r="C640" s="89"/>
      <c r="D640" s="90"/>
      <c r="Q640" s="84">
        <v>2474.5342083333298</v>
      </c>
      <c r="R640" s="93">
        <v>73.267499999999998</v>
      </c>
      <c r="U640" s="80">
        <v>1896.93095833333</v>
      </c>
      <c r="V640" s="92">
        <v>49.975000000000001</v>
      </c>
    </row>
    <row r="641" spans="1:22" x14ac:dyDescent="0.3">
      <c r="A641" s="88">
        <v>2155.9553043333199</v>
      </c>
      <c r="B641" s="94">
        <v>90.931666666666601</v>
      </c>
      <c r="C641" s="89"/>
      <c r="D641" s="90"/>
      <c r="Q641" s="80">
        <v>1896.93095833333</v>
      </c>
      <c r="R641" s="92">
        <v>49.975000000000001</v>
      </c>
      <c r="U641" s="84">
        <v>2473.4072916666601</v>
      </c>
      <c r="V641" s="93">
        <v>77.7662499999999</v>
      </c>
    </row>
    <row r="642" spans="1:22" x14ac:dyDescent="0.3">
      <c r="A642" s="88">
        <v>2406.6276335666598</v>
      </c>
      <c r="B642" s="94">
        <v>94.170833333333306</v>
      </c>
      <c r="C642" s="89"/>
      <c r="D642" s="90"/>
      <c r="Q642" s="84">
        <v>2473.4072916666601</v>
      </c>
      <c r="R642" s="93">
        <v>77.7662499999999</v>
      </c>
      <c r="U642" s="80">
        <v>1830.4516249999999</v>
      </c>
      <c r="V642" s="92">
        <v>56.203749999999999</v>
      </c>
    </row>
    <row r="643" spans="1:22" x14ac:dyDescent="0.3">
      <c r="A643" s="88">
        <v>2279.2814025999901</v>
      </c>
      <c r="B643" s="94">
        <v>96.814166666666594</v>
      </c>
      <c r="C643" s="89"/>
      <c r="D643" s="90"/>
      <c r="Q643" s="80">
        <v>1830.4516249999999</v>
      </c>
      <c r="R643" s="92">
        <v>56.203749999999999</v>
      </c>
      <c r="U643" s="84">
        <v>2146.0133333333301</v>
      </c>
      <c r="V643" s="93">
        <v>74.744583333333296</v>
      </c>
    </row>
    <row r="644" spans="1:22" x14ac:dyDescent="0.3">
      <c r="A644" s="88">
        <v>2478.70375900416</v>
      </c>
      <c r="B644" s="94">
        <v>92.745000000000005</v>
      </c>
      <c r="C644" s="89"/>
      <c r="D644" s="90"/>
      <c r="Q644" s="84">
        <v>2146.0133333333301</v>
      </c>
      <c r="R644" s="93">
        <v>74.744583333333296</v>
      </c>
      <c r="U644" s="80">
        <v>1967.22974999999</v>
      </c>
      <c r="V644" s="92">
        <v>55.783749999999998</v>
      </c>
    </row>
    <row r="645" spans="1:22" x14ac:dyDescent="0.3">
      <c r="A645" s="88">
        <v>2198.4836424888799</v>
      </c>
      <c r="B645" s="94">
        <v>89.886666666666599</v>
      </c>
      <c r="C645" s="89"/>
      <c r="D645" s="90"/>
      <c r="Q645" s="80">
        <v>1967.22974999999</v>
      </c>
      <c r="R645" s="92">
        <v>55.783749999999998</v>
      </c>
      <c r="U645" s="84">
        <v>2182.4940000000001</v>
      </c>
      <c r="V645" s="93">
        <v>48.494583333333303</v>
      </c>
    </row>
    <row r="646" spans="1:22" x14ac:dyDescent="0.3">
      <c r="A646" s="88">
        <v>2294.2215229999902</v>
      </c>
      <c r="B646" s="94">
        <v>91.894545454545394</v>
      </c>
      <c r="C646" s="89"/>
      <c r="D646" s="90"/>
      <c r="Q646" s="84">
        <v>2182.4940000000001</v>
      </c>
      <c r="R646" s="93">
        <v>48.494583333333303</v>
      </c>
      <c r="U646" s="80">
        <v>1929.8937777777701</v>
      </c>
      <c r="V646" s="92">
        <v>33.299444444444397</v>
      </c>
    </row>
    <row r="647" spans="1:22" x14ac:dyDescent="0.3">
      <c r="A647" s="88">
        <v>2159.42412805714</v>
      </c>
      <c r="B647" s="94">
        <v>90.055714285714203</v>
      </c>
      <c r="C647" s="89"/>
      <c r="D647" s="90"/>
      <c r="Q647" s="80">
        <v>1929.8937777777701</v>
      </c>
      <c r="R647" s="92">
        <v>33.299444444444397</v>
      </c>
      <c r="U647" s="84">
        <v>2045.6363636363601</v>
      </c>
      <c r="V647" s="93">
        <v>40.534999999999997</v>
      </c>
    </row>
    <row r="648" spans="1:22" x14ac:dyDescent="0.3">
      <c r="A648" s="88">
        <v>2379.47266078749</v>
      </c>
      <c r="B648" s="94">
        <v>92.525833333333296</v>
      </c>
      <c r="C648" s="89"/>
      <c r="D648" s="90"/>
      <c r="Q648" s="84">
        <v>2045.6363636363601</v>
      </c>
      <c r="R648" s="93">
        <v>40.534999999999997</v>
      </c>
      <c r="U648" s="80">
        <v>1880.0908571428499</v>
      </c>
      <c r="V648" s="92">
        <v>33.344999999999999</v>
      </c>
    </row>
    <row r="649" spans="1:22" x14ac:dyDescent="0.3">
      <c r="A649" s="88">
        <v>2352.6478747687402</v>
      </c>
      <c r="B649" s="94">
        <v>93.71875</v>
      </c>
      <c r="C649" s="89"/>
      <c r="D649" s="90"/>
      <c r="Q649" s="80">
        <v>1880.0908571428499</v>
      </c>
      <c r="R649" s="92">
        <v>33.344999999999999</v>
      </c>
      <c r="U649" s="84">
        <v>2085.9897500000002</v>
      </c>
      <c r="V649" s="93">
        <v>44.9583333333333</v>
      </c>
    </row>
    <row r="650" spans="1:22" x14ac:dyDescent="0.3">
      <c r="A650" s="88">
        <v>2646.2014103333299</v>
      </c>
      <c r="B650" s="94">
        <v>94.435833333333306</v>
      </c>
      <c r="C650" s="89"/>
      <c r="D650" s="90"/>
      <c r="Q650" s="84">
        <v>2085.9897500000002</v>
      </c>
      <c r="R650" s="93">
        <v>44.9583333333333</v>
      </c>
      <c r="U650" s="80">
        <v>2014.6393125</v>
      </c>
      <c r="V650" s="92">
        <v>38.847499999999997</v>
      </c>
    </row>
    <row r="651" spans="1:22" x14ac:dyDescent="0.3">
      <c r="A651" s="88">
        <v>2272.50585269166</v>
      </c>
      <c r="B651" s="94">
        <v>95.419166666666598</v>
      </c>
      <c r="C651" s="89"/>
      <c r="D651" s="90"/>
      <c r="Q651" s="80">
        <v>2014.6393125</v>
      </c>
      <c r="R651" s="92">
        <v>38.847499999999997</v>
      </c>
      <c r="U651" s="84">
        <v>2325.59958333333</v>
      </c>
      <c r="V651" s="93">
        <v>56.487916666666599</v>
      </c>
    </row>
    <row r="652" spans="1:22" x14ac:dyDescent="0.3">
      <c r="A652" s="88">
        <v>2652.7158889541602</v>
      </c>
      <c r="B652" s="94">
        <v>94.839999999999904</v>
      </c>
      <c r="C652" s="89"/>
      <c r="D652" s="90"/>
      <c r="Q652" s="84">
        <v>2325.59958333333</v>
      </c>
      <c r="R652" s="93">
        <v>56.487916666666599</v>
      </c>
      <c r="U652" s="80">
        <v>1960.05679166666</v>
      </c>
      <c r="V652" s="92">
        <v>44.548749999999998</v>
      </c>
    </row>
    <row r="653" spans="1:22" x14ac:dyDescent="0.3">
      <c r="A653" s="88">
        <v>2005.0910042666601</v>
      </c>
      <c r="B653" s="94">
        <v>90.721666666666593</v>
      </c>
      <c r="C653" s="89"/>
      <c r="D653" s="90"/>
      <c r="Q653" s="80">
        <v>1960.05679166666</v>
      </c>
      <c r="R653" s="92">
        <v>44.548749999999998</v>
      </c>
      <c r="U653" s="84">
        <v>2341.8746666666598</v>
      </c>
      <c r="V653" s="93">
        <v>54.977916666666601</v>
      </c>
    </row>
    <row r="654" spans="1:22" x14ac:dyDescent="0.3">
      <c r="A654" s="88">
        <v>2234.64248065416</v>
      </c>
      <c r="B654" s="94">
        <v>97.636666666666599</v>
      </c>
      <c r="C654" s="89"/>
      <c r="D654" s="90"/>
      <c r="Q654" s="84">
        <v>2341.8746666666598</v>
      </c>
      <c r="R654" s="93">
        <v>54.977916666666601</v>
      </c>
      <c r="U654" s="80">
        <v>1722.6105</v>
      </c>
      <c r="V654" s="92">
        <v>36.4375</v>
      </c>
    </row>
    <row r="655" spans="1:22" x14ac:dyDescent="0.3">
      <c r="A655" s="88">
        <v>1864.3924599833299</v>
      </c>
      <c r="B655" s="94">
        <v>90.548333333333304</v>
      </c>
      <c r="C655" s="89"/>
      <c r="D655" s="90"/>
      <c r="Q655" s="80">
        <v>1722.6105</v>
      </c>
      <c r="R655" s="92">
        <v>36.4375</v>
      </c>
      <c r="U655" s="84">
        <v>2026.1913750000001</v>
      </c>
      <c r="V655" s="93">
        <v>56.418749999999903</v>
      </c>
    </row>
    <row r="656" spans="1:22" x14ac:dyDescent="0.3">
      <c r="A656" s="88">
        <v>2024.61291038333</v>
      </c>
      <c r="B656" s="94">
        <v>91.250833333333304</v>
      </c>
      <c r="C656" s="89"/>
      <c r="D656" s="90"/>
      <c r="Q656" s="84">
        <v>2026.1913750000001</v>
      </c>
      <c r="R656" s="93">
        <v>56.418749999999903</v>
      </c>
      <c r="U656" s="80">
        <v>1621.5212916666601</v>
      </c>
      <c r="V656" s="92">
        <v>54.088333333333303</v>
      </c>
    </row>
    <row r="657" spans="1:22" x14ac:dyDescent="0.3">
      <c r="A657" s="88">
        <v>2005.26518903749</v>
      </c>
      <c r="B657" s="94">
        <v>92.099166666666605</v>
      </c>
      <c r="C657" s="89"/>
      <c r="D657" s="90"/>
      <c r="Q657" s="80">
        <v>1621.5212916666601</v>
      </c>
      <c r="R657" s="92">
        <v>54.088333333333303</v>
      </c>
      <c r="U657" s="84">
        <v>1833.5901249999999</v>
      </c>
      <c r="V657" s="93">
        <v>46.512499999999903</v>
      </c>
    </row>
    <row r="658" spans="1:22" x14ac:dyDescent="0.3">
      <c r="A658" s="88">
        <v>2374.9275914636301</v>
      </c>
      <c r="B658" s="94">
        <v>92.097272727272696</v>
      </c>
      <c r="C658" s="89"/>
      <c r="D658" s="90"/>
      <c r="Q658" s="84">
        <v>1833.5901249999999</v>
      </c>
      <c r="R658" s="93">
        <v>46.512499999999903</v>
      </c>
      <c r="U658" s="80">
        <v>1763.4928749999999</v>
      </c>
      <c r="V658" s="92">
        <v>45.996666666666599</v>
      </c>
    </row>
    <row r="659" spans="1:22" x14ac:dyDescent="0.3">
      <c r="A659" s="88">
        <v>2211.1820126428502</v>
      </c>
      <c r="B659" s="94">
        <v>97.952857142857098</v>
      </c>
      <c r="C659" s="89"/>
      <c r="D659" s="90"/>
      <c r="Q659" s="80">
        <v>1763.4928749999999</v>
      </c>
      <c r="R659" s="92">
        <v>45.996666666666599</v>
      </c>
      <c r="U659" s="84">
        <v>2059.60249999999</v>
      </c>
      <c r="V659" s="93">
        <v>48.314090909090901</v>
      </c>
    </row>
    <row r="660" spans="1:22" x14ac:dyDescent="0.3">
      <c r="A660" s="88">
        <v>2294.1619328166598</v>
      </c>
      <c r="B660" s="94">
        <v>92.206666666666607</v>
      </c>
      <c r="C660" s="89"/>
      <c r="D660" s="90"/>
      <c r="Q660" s="84">
        <v>2059.60249999999</v>
      </c>
      <c r="R660" s="93">
        <v>48.314090909090901</v>
      </c>
      <c r="U660" s="80">
        <v>1995.29342857142</v>
      </c>
      <c r="V660" s="92">
        <v>44.322857142857103</v>
      </c>
    </row>
    <row r="661" spans="1:22" x14ac:dyDescent="0.3">
      <c r="A661" s="88">
        <v>2257.7592412888798</v>
      </c>
      <c r="B661" s="94">
        <v>96.4433333333333</v>
      </c>
      <c r="C661" s="89"/>
      <c r="D661" s="90"/>
      <c r="Q661" s="80">
        <v>1995.29342857142</v>
      </c>
      <c r="R661" s="92">
        <v>44.322857142857103</v>
      </c>
      <c r="U661" s="84">
        <v>2089.6785416666598</v>
      </c>
      <c r="V661" s="93">
        <v>39.004999999999903</v>
      </c>
    </row>
    <row r="662" spans="1:22" x14ac:dyDescent="0.3">
      <c r="A662" s="88">
        <v>2585.15837254999</v>
      </c>
      <c r="B662" s="94">
        <v>94.2766666666666</v>
      </c>
      <c r="C662" s="89"/>
      <c r="D662" s="90"/>
      <c r="Q662" s="84">
        <v>2089.6785416666598</v>
      </c>
      <c r="R662" s="93">
        <v>39.004999999999903</v>
      </c>
      <c r="U662" s="80">
        <v>1968.56105555555</v>
      </c>
      <c r="V662" s="92">
        <v>32.433888888888802</v>
      </c>
    </row>
    <row r="663" spans="1:22" x14ac:dyDescent="0.3">
      <c r="A663" s="88">
        <v>2375.3230907249999</v>
      </c>
      <c r="B663" s="94">
        <v>90.676666666666605</v>
      </c>
      <c r="C663" s="89"/>
      <c r="D663" s="90"/>
      <c r="Q663" s="80">
        <v>1968.56105555555</v>
      </c>
      <c r="R663" s="92">
        <v>32.433888888888802</v>
      </c>
      <c r="U663" s="84">
        <v>2332.91908333333</v>
      </c>
      <c r="V663" s="93">
        <v>54.317083333333301</v>
      </c>
    </row>
    <row r="664" spans="1:22" x14ac:dyDescent="0.3">
      <c r="A664" s="88">
        <v>2790.3557368124998</v>
      </c>
      <c r="B664" s="94">
        <v>92.789166666666603</v>
      </c>
      <c r="C664" s="89"/>
      <c r="D664" s="90"/>
      <c r="Q664" s="84">
        <v>2332.91908333333</v>
      </c>
      <c r="R664" s="93">
        <v>54.317083333333301</v>
      </c>
      <c r="U664" s="80">
        <v>2027.29349999999</v>
      </c>
      <c r="V664" s="92">
        <v>54.115416666666597</v>
      </c>
    </row>
    <row r="665" spans="1:22" x14ac:dyDescent="0.3">
      <c r="A665" s="88">
        <v>2180.8448973541599</v>
      </c>
      <c r="B665" s="94">
        <v>87.263333333333307</v>
      </c>
      <c r="C665" s="89"/>
      <c r="D665" s="90"/>
      <c r="Q665" s="80">
        <v>2027.29349999999</v>
      </c>
      <c r="R665" s="92">
        <v>54.115416666666597</v>
      </c>
      <c r="U665" s="84">
        <v>2408.9666666666599</v>
      </c>
      <c r="V665" s="93">
        <v>55.441666666666599</v>
      </c>
    </row>
    <row r="666" spans="1:22" x14ac:dyDescent="0.3">
      <c r="A666" s="88">
        <v>2363.5114587958301</v>
      </c>
      <c r="B666" s="94">
        <v>91.471666666666593</v>
      </c>
      <c r="C666" s="89"/>
      <c r="D666" s="90"/>
      <c r="Q666" s="84">
        <v>2408.9666666666599</v>
      </c>
      <c r="R666" s="93">
        <v>55.441666666666599</v>
      </c>
      <c r="U666" s="80">
        <v>2020.8008749999999</v>
      </c>
      <c r="V666" s="92">
        <v>55.433749999999897</v>
      </c>
    </row>
    <row r="667" spans="1:22" x14ac:dyDescent="0.3">
      <c r="A667" s="88">
        <v>1955.8362672041601</v>
      </c>
      <c r="B667" s="94">
        <v>96.064166666666594</v>
      </c>
      <c r="C667" s="89"/>
      <c r="D667" s="90"/>
      <c r="Q667" s="80">
        <v>2020.8008749999999</v>
      </c>
      <c r="R667" s="92">
        <v>55.433749999999897</v>
      </c>
      <c r="U667" s="84">
        <v>2143.7741666666602</v>
      </c>
      <c r="V667" s="93">
        <v>42.220833333333303</v>
      </c>
    </row>
    <row r="668" spans="1:22" x14ac:dyDescent="0.3">
      <c r="A668" s="88">
        <v>2182.4259742499898</v>
      </c>
      <c r="B668" s="94">
        <v>95.494166666666601</v>
      </c>
      <c r="C668" s="89"/>
      <c r="D668" s="90"/>
      <c r="Q668" s="84">
        <v>2143.7741666666602</v>
      </c>
      <c r="R668" s="93">
        <v>42.220833333333303</v>
      </c>
      <c r="U668" s="80">
        <v>1733.66625</v>
      </c>
      <c r="V668" s="92">
        <v>39.741249999999901</v>
      </c>
    </row>
    <row r="669" spans="1:22" x14ac:dyDescent="0.3">
      <c r="A669" s="88">
        <v>1895.8564256833299</v>
      </c>
      <c r="B669" s="94">
        <v>94.431666666666601</v>
      </c>
      <c r="C669" s="89"/>
      <c r="D669" s="90"/>
      <c r="Q669" s="80">
        <v>1733.66625</v>
      </c>
      <c r="R669" s="92">
        <v>39.741249999999901</v>
      </c>
      <c r="U669" s="84">
        <v>1938.42895833333</v>
      </c>
      <c r="V669" s="93">
        <v>47.627499999999998</v>
      </c>
    </row>
    <row r="670" spans="1:22" x14ac:dyDescent="0.3">
      <c r="A670" s="88">
        <v>2189.5764108874901</v>
      </c>
      <c r="B670" s="94">
        <v>92.842499999999902</v>
      </c>
      <c r="C670" s="89"/>
      <c r="D670" s="90"/>
      <c r="Q670" s="84">
        <v>1938.42895833333</v>
      </c>
      <c r="R670" s="93">
        <v>47.627499999999998</v>
      </c>
      <c r="U670" s="80">
        <v>1811.3492083333299</v>
      </c>
      <c r="V670" s="92">
        <v>51.697249999999997</v>
      </c>
    </row>
    <row r="671" spans="1:22" x14ac:dyDescent="0.3">
      <c r="A671" s="88">
        <v>2183.9110040708301</v>
      </c>
      <c r="B671" s="94">
        <v>97.060833333333306</v>
      </c>
      <c r="C671" s="89"/>
      <c r="D671" s="90"/>
      <c r="Q671" s="80">
        <v>1811.3492083333299</v>
      </c>
      <c r="R671" s="92">
        <v>51.697249999999997</v>
      </c>
      <c r="U671" s="84">
        <v>2407.5522083333299</v>
      </c>
      <c r="V671" s="93">
        <v>91.086749999999995</v>
      </c>
    </row>
    <row r="672" spans="1:22" x14ac:dyDescent="0.3">
      <c r="A672" s="88">
        <v>2385.10862179999</v>
      </c>
      <c r="B672" s="94">
        <v>92.796666666666596</v>
      </c>
      <c r="C672" s="89"/>
      <c r="D672" s="90"/>
      <c r="Q672" s="84">
        <v>2407.5522083333299</v>
      </c>
      <c r="R672" s="93">
        <v>91.086749999999995</v>
      </c>
      <c r="U672" s="80">
        <v>2557.52991666666</v>
      </c>
      <c r="V672" s="92">
        <v>108.491333333333</v>
      </c>
    </row>
    <row r="673" spans="1:22" x14ac:dyDescent="0.3">
      <c r="A673" s="88">
        <v>2154.4983601099898</v>
      </c>
      <c r="B673" s="94">
        <v>92.504999999999995</v>
      </c>
      <c r="C673" s="89"/>
      <c r="D673" s="90"/>
      <c r="Q673" s="80">
        <v>2557.52991666666</v>
      </c>
      <c r="R673" s="92">
        <v>108.491333333333</v>
      </c>
      <c r="U673" s="84">
        <v>3343.2067916666601</v>
      </c>
      <c r="V673" s="93">
        <v>103.15049999999999</v>
      </c>
    </row>
    <row r="674" spans="1:22" x14ac:dyDescent="0.3">
      <c r="A674" s="88">
        <v>2305.9135916333298</v>
      </c>
      <c r="B674" s="94">
        <v>92.484166666666596</v>
      </c>
      <c r="C674" s="89"/>
      <c r="D674" s="90"/>
      <c r="Q674" s="84">
        <v>3343.2067916666601</v>
      </c>
      <c r="R674" s="93">
        <v>103.15049999999999</v>
      </c>
      <c r="U674" s="80">
        <v>1855.5550416666599</v>
      </c>
      <c r="V674" s="92">
        <v>44.554499999999997</v>
      </c>
    </row>
    <row r="675" spans="1:22" x14ac:dyDescent="0.3">
      <c r="A675" s="88">
        <v>2196.01977080999</v>
      </c>
      <c r="B675" s="94">
        <v>91.757000000000005</v>
      </c>
      <c r="C675" s="89"/>
      <c r="D675" s="90"/>
      <c r="Q675" s="80">
        <v>1855.5550416666599</v>
      </c>
      <c r="R675" s="92">
        <v>44.554499999999997</v>
      </c>
      <c r="U675" s="84">
        <v>2107.1355416666602</v>
      </c>
      <c r="V675" s="93">
        <v>56.459166666666597</v>
      </c>
    </row>
    <row r="676" spans="1:22" x14ac:dyDescent="0.3">
      <c r="A676" s="88">
        <v>2522.4646424208299</v>
      </c>
      <c r="B676" s="94">
        <v>93.080833333333302</v>
      </c>
      <c r="C676" s="89"/>
      <c r="D676" s="90"/>
      <c r="Q676" s="84">
        <v>2107.1355416666602</v>
      </c>
      <c r="R676" s="93">
        <v>56.459166666666597</v>
      </c>
      <c r="U676" s="80">
        <v>2148.7616249999901</v>
      </c>
      <c r="V676" s="92">
        <v>45.986249999999998</v>
      </c>
    </row>
    <row r="677" spans="1:22" x14ac:dyDescent="0.3">
      <c r="A677" s="88">
        <v>2208.3186528055498</v>
      </c>
      <c r="B677" s="94">
        <v>92.68</v>
      </c>
      <c r="C677" s="89"/>
      <c r="D677" s="90"/>
      <c r="Q677" s="80">
        <v>2148.7616249999901</v>
      </c>
      <c r="R677" s="92">
        <v>45.986249999999998</v>
      </c>
      <c r="U677" s="84">
        <v>2362.4044583333298</v>
      </c>
      <c r="V677" s="93">
        <v>45.425833333333301</v>
      </c>
    </row>
    <row r="678" spans="1:22" x14ac:dyDescent="0.3">
      <c r="A678" s="88">
        <v>2698.2957979499902</v>
      </c>
      <c r="B678" s="94">
        <v>91.634166666666601</v>
      </c>
      <c r="C678" s="89"/>
      <c r="D678" s="90"/>
      <c r="Q678" s="84">
        <v>2362.4044583333298</v>
      </c>
      <c r="R678" s="93">
        <v>45.425833333333301</v>
      </c>
      <c r="U678" s="80">
        <v>1645.9032999999999</v>
      </c>
      <c r="V678" s="92">
        <v>39.856999999999999</v>
      </c>
    </row>
    <row r="679" spans="1:22" x14ac:dyDescent="0.3">
      <c r="A679" s="88">
        <v>2409.15837637083</v>
      </c>
      <c r="B679" s="94">
        <v>95.111666666666594</v>
      </c>
      <c r="C679" s="89"/>
      <c r="D679" s="90"/>
      <c r="Q679" s="80">
        <v>1645.9032999999999</v>
      </c>
      <c r="R679" s="92">
        <v>39.856999999999999</v>
      </c>
      <c r="U679" s="84">
        <v>1852.95022727272</v>
      </c>
      <c r="V679" s="93">
        <v>42.868636363636298</v>
      </c>
    </row>
    <row r="680" spans="1:22" x14ac:dyDescent="0.3">
      <c r="A680" s="88">
        <v>2971.8434390499901</v>
      </c>
      <c r="B680" s="94">
        <v>93.984999999999999</v>
      </c>
      <c r="C680" s="89"/>
      <c r="D680" s="90"/>
      <c r="Q680" s="84">
        <v>1852.95022727272</v>
      </c>
      <c r="R680" s="93">
        <v>42.868636363636298</v>
      </c>
      <c r="U680" s="80">
        <v>2100.8144499999999</v>
      </c>
      <c r="V680" s="92">
        <v>37.848499999999902</v>
      </c>
    </row>
    <row r="681" spans="1:22" x14ac:dyDescent="0.3">
      <c r="A681" s="88">
        <v>2197.7155545416599</v>
      </c>
      <c r="B681" s="94">
        <v>94.454999999999998</v>
      </c>
      <c r="C681" s="89"/>
      <c r="D681" s="90"/>
      <c r="Q681" s="80">
        <v>2100.8144499999999</v>
      </c>
      <c r="R681" s="92">
        <v>37.848499999999902</v>
      </c>
      <c r="U681" s="84">
        <v>2257.8534999999902</v>
      </c>
      <c r="V681" s="93">
        <v>47.806249999999999</v>
      </c>
    </row>
    <row r="682" spans="1:22" x14ac:dyDescent="0.3">
      <c r="A682" s="88">
        <v>2426.7325211499901</v>
      </c>
      <c r="B682" s="94">
        <v>92.797499999999999</v>
      </c>
      <c r="C682" s="89"/>
      <c r="D682" s="90"/>
      <c r="Q682" s="84">
        <v>2257.8534999999902</v>
      </c>
      <c r="R682" s="93">
        <v>47.806249999999999</v>
      </c>
      <c r="U682" s="80">
        <v>2056.5866249999999</v>
      </c>
      <c r="V682" s="92">
        <v>60.922083333333298</v>
      </c>
    </row>
    <row r="683" spans="1:22" x14ac:dyDescent="0.3">
      <c r="A683" s="88">
        <v>1917.03239828749</v>
      </c>
      <c r="B683" s="94">
        <v>93.024166666666602</v>
      </c>
      <c r="C683" s="89"/>
      <c r="D683" s="90"/>
      <c r="Q683" s="80">
        <v>2056.5866249999999</v>
      </c>
      <c r="R683" s="92">
        <v>60.922083333333298</v>
      </c>
      <c r="U683" s="84">
        <v>2275.6061666666601</v>
      </c>
      <c r="V683" s="93">
        <v>62.5266666666666</v>
      </c>
    </row>
    <row r="684" spans="1:22" x14ac:dyDescent="0.3">
      <c r="A684" s="88">
        <v>2237.1392458958298</v>
      </c>
      <c r="B684" s="94">
        <v>92.905000000000001</v>
      </c>
      <c r="C684" s="89"/>
      <c r="D684" s="90"/>
      <c r="Q684" s="84">
        <v>2275.6061666666601</v>
      </c>
      <c r="R684" s="93">
        <v>62.5266666666666</v>
      </c>
      <c r="U684" s="80">
        <v>1961.3328750000001</v>
      </c>
      <c r="V684" s="92">
        <v>80.026249999999905</v>
      </c>
    </row>
    <row r="685" spans="1:22" x14ac:dyDescent="0.3">
      <c r="A685" s="88">
        <v>2091.6083745166602</v>
      </c>
      <c r="B685" s="94">
        <v>92.018333333333302</v>
      </c>
      <c r="C685" s="89"/>
      <c r="D685" s="90"/>
      <c r="Q685" s="80">
        <v>1961.3328750000001</v>
      </c>
      <c r="R685" s="92">
        <v>80.026249999999905</v>
      </c>
      <c r="U685" s="84">
        <v>2277.7167083333302</v>
      </c>
      <c r="V685" s="93">
        <v>93.381249999999994</v>
      </c>
    </row>
    <row r="686" spans="1:22" x14ac:dyDescent="0.3">
      <c r="A686" s="88">
        <v>2455.1946747249899</v>
      </c>
      <c r="B686" s="94">
        <v>94.912499999999994</v>
      </c>
      <c r="C686" s="89"/>
      <c r="D686" s="90"/>
      <c r="Q686" s="84">
        <v>2277.7167083333302</v>
      </c>
      <c r="R686" s="93">
        <v>93.381249999999994</v>
      </c>
      <c r="U686" s="80">
        <v>1943.82499999999</v>
      </c>
      <c r="V686" s="92">
        <v>52.632916666666603</v>
      </c>
    </row>
    <row r="687" spans="1:22" x14ac:dyDescent="0.3">
      <c r="A687" s="88">
        <v>2079.37890237083</v>
      </c>
      <c r="B687" s="94">
        <v>93.859166666666596</v>
      </c>
      <c r="C687" s="89"/>
      <c r="D687" s="90"/>
      <c r="Q687" s="80">
        <v>1943.82499999999</v>
      </c>
      <c r="R687" s="92">
        <v>52.632916666666603</v>
      </c>
      <c r="U687" s="84">
        <v>2235.0515416666599</v>
      </c>
      <c r="V687" s="93">
        <v>66.297916666666595</v>
      </c>
    </row>
    <row r="688" spans="1:22" x14ac:dyDescent="0.3">
      <c r="A688" s="88">
        <v>2727.84421164166</v>
      </c>
      <c r="B688" s="94">
        <v>91.686666666666596</v>
      </c>
      <c r="C688" s="89"/>
      <c r="D688" s="90"/>
      <c r="Q688" s="84">
        <v>2235.0515416666599</v>
      </c>
      <c r="R688" s="93">
        <v>66.297916666666595</v>
      </c>
      <c r="U688" s="80">
        <v>1723.949625</v>
      </c>
      <c r="V688" s="92">
        <v>41.935833333333299</v>
      </c>
    </row>
    <row r="689" spans="1:22" x14ac:dyDescent="0.3">
      <c r="A689" s="88">
        <v>2275.3221316999902</v>
      </c>
      <c r="B689" s="94">
        <v>93.885833333333295</v>
      </c>
      <c r="C689" s="89"/>
      <c r="D689" s="90"/>
      <c r="Q689" s="80">
        <v>1723.949625</v>
      </c>
      <c r="R689" s="92">
        <v>41.935833333333299</v>
      </c>
      <c r="U689" s="84">
        <v>1901.2469166666599</v>
      </c>
      <c r="V689" s="93">
        <v>47.556666666666601</v>
      </c>
    </row>
    <row r="690" spans="1:22" x14ac:dyDescent="0.3">
      <c r="A690" s="88">
        <v>2934.10397338333</v>
      </c>
      <c r="B690" s="94">
        <v>93.326666666666597</v>
      </c>
      <c r="C690" s="89"/>
      <c r="D690" s="90"/>
      <c r="Q690" s="84">
        <v>1901.2469166666599</v>
      </c>
      <c r="R690" s="93">
        <v>47.556666666666601</v>
      </c>
      <c r="U690" s="80">
        <v>1893.2130833333299</v>
      </c>
      <c r="V690" s="92">
        <v>51.536249999999903</v>
      </c>
    </row>
    <row r="691" spans="1:22" x14ac:dyDescent="0.3">
      <c r="A691" s="88">
        <v>2528.1358425708299</v>
      </c>
      <c r="B691" s="94">
        <v>94.9375</v>
      </c>
      <c r="C691" s="89"/>
      <c r="D691" s="90"/>
      <c r="Q691" s="80">
        <v>1893.2130833333299</v>
      </c>
      <c r="R691" s="92">
        <v>51.536249999999903</v>
      </c>
      <c r="U691" s="84">
        <v>2235.2352083333299</v>
      </c>
      <c r="V691" s="93">
        <v>58.006666666666597</v>
      </c>
    </row>
    <row r="692" spans="1:22" x14ac:dyDescent="0.3">
      <c r="A692" s="88">
        <v>3237.7991635416602</v>
      </c>
      <c r="B692" s="94">
        <v>94.245833333333294</v>
      </c>
      <c r="C692" s="89"/>
      <c r="D692" s="90"/>
      <c r="Q692" s="84">
        <v>2235.2352083333299</v>
      </c>
      <c r="R692" s="93">
        <v>58.006666666666597</v>
      </c>
      <c r="U692" s="80">
        <v>2172.7842083333298</v>
      </c>
      <c r="V692" s="92">
        <v>55.424583333333302</v>
      </c>
    </row>
    <row r="693" spans="1:22" x14ac:dyDescent="0.3">
      <c r="A693" s="88">
        <v>2579.88358816249</v>
      </c>
      <c r="B693" s="94">
        <v>89.978333333333296</v>
      </c>
      <c r="C693" s="89"/>
      <c r="D693" s="90"/>
      <c r="Q693" s="80">
        <v>2172.7842083333298</v>
      </c>
      <c r="R693" s="92">
        <v>55.424583333333302</v>
      </c>
      <c r="U693" s="84">
        <v>2876.3842499999901</v>
      </c>
      <c r="V693" s="93">
        <v>69.689583333333303</v>
      </c>
    </row>
    <row r="694" spans="1:22" x14ac:dyDescent="0.3">
      <c r="A694" s="88">
        <v>3354.06702878333</v>
      </c>
      <c r="B694" s="94">
        <v>93.031666666666595</v>
      </c>
      <c r="C694" s="89"/>
      <c r="D694" s="90"/>
      <c r="Q694" s="84">
        <v>2876.3842499999901</v>
      </c>
      <c r="R694" s="93">
        <v>69.689583333333303</v>
      </c>
      <c r="U694" s="80">
        <v>2270.6802499999999</v>
      </c>
      <c r="V694" s="92">
        <v>56.573333333333302</v>
      </c>
    </row>
    <row r="695" spans="1:22" x14ac:dyDescent="0.3">
      <c r="A695" s="88">
        <v>2559.6294510166599</v>
      </c>
      <c r="B695" s="94">
        <v>92.2708333333333</v>
      </c>
      <c r="C695" s="89"/>
      <c r="D695" s="90"/>
      <c r="Q695" s="80">
        <v>2270.6802499999999</v>
      </c>
      <c r="R695" s="92">
        <v>56.573333333333302</v>
      </c>
      <c r="U695" s="84">
        <v>3024.1334583333301</v>
      </c>
      <c r="V695" s="93">
        <v>89.414583333333297</v>
      </c>
    </row>
    <row r="696" spans="1:22" x14ac:dyDescent="0.3">
      <c r="A696" s="88">
        <v>3264.2371815874999</v>
      </c>
      <c r="B696" s="94">
        <v>93.975833333333298</v>
      </c>
      <c r="C696" s="89"/>
      <c r="D696" s="90"/>
      <c r="Q696" s="84">
        <v>3024.1334583333301</v>
      </c>
      <c r="R696" s="93">
        <v>89.414583333333297</v>
      </c>
      <c r="U696" s="80">
        <v>2140.97379166666</v>
      </c>
      <c r="V696" s="92">
        <v>65.425416666666607</v>
      </c>
    </row>
    <row r="697" spans="1:22" x14ac:dyDescent="0.3">
      <c r="A697" s="88">
        <v>2490.9887963749902</v>
      </c>
      <c r="B697" s="94">
        <v>91.39</v>
      </c>
      <c r="C697" s="89"/>
      <c r="D697" s="90"/>
      <c r="Q697" s="80">
        <v>2140.97379166666</v>
      </c>
      <c r="R697" s="92">
        <v>65.425416666666607</v>
      </c>
      <c r="U697" s="84">
        <v>2883.3863333333302</v>
      </c>
      <c r="V697" s="93">
        <v>79.218333333333305</v>
      </c>
    </row>
    <row r="698" spans="1:22" x14ac:dyDescent="0.3">
      <c r="A698" s="88">
        <v>3251.3771467833299</v>
      </c>
      <c r="B698" s="94">
        <v>89.696666666666601</v>
      </c>
      <c r="C698" s="89"/>
      <c r="D698" s="90"/>
      <c r="Q698" s="84">
        <v>2883.3863333333302</v>
      </c>
      <c r="R698" s="93">
        <v>79.218333333333305</v>
      </c>
      <c r="U698" s="80">
        <v>2117.8012916666598</v>
      </c>
      <c r="V698" s="92">
        <v>61.090416666666599</v>
      </c>
    </row>
    <row r="699" spans="1:22" x14ac:dyDescent="0.3">
      <c r="A699" s="88">
        <v>2665.4244438291598</v>
      </c>
      <c r="B699" s="94">
        <v>94.949166666666599</v>
      </c>
      <c r="C699" s="89"/>
      <c r="D699" s="90"/>
      <c r="Q699" s="80">
        <v>2117.8012916666598</v>
      </c>
      <c r="R699" s="92">
        <v>61.090416666666599</v>
      </c>
      <c r="U699" s="84">
        <v>2926.3967916666602</v>
      </c>
      <c r="V699" s="93">
        <v>82.684583333333293</v>
      </c>
    </row>
    <row r="700" spans="1:22" x14ac:dyDescent="0.3">
      <c r="A700" s="88">
        <v>3741.0290686124899</v>
      </c>
      <c r="B700" s="94">
        <v>93.538333333333298</v>
      </c>
      <c r="C700" s="89"/>
      <c r="D700" s="90"/>
      <c r="Q700" s="84">
        <v>2926.3967916666602</v>
      </c>
      <c r="R700" s="93">
        <v>82.684583333333293</v>
      </c>
      <c r="U700" s="80">
        <v>2367.2226249999999</v>
      </c>
      <c r="V700" s="92">
        <v>58.484583333333298</v>
      </c>
    </row>
    <row r="701" spans="1:22" x14ac:dyDescent="0.3">
      <c r="A701" s="88">
        <v>2649.4351034708302</v>
      </c>
      <c r="B701" s="94">
        <v>93.586666666666602</v>
      </c>
      <c r="C701" s="89"/>
      <c r="D701" s="90"/>
      <c r="Q701" s="80">
        <v>2367.2226249999999</v>
      </c>
      <c r="R701" s="92">
        <v>58.484583333333298</v>
      </c>
      <c r="U701" s="84">
        <v>3195.3001250000002</v>
      </c>
      <c r="V701" s="93">
        <v>88.352916666666601</v>
      </c>
    </row>
    <row r="702" spans="1:22" x14ac:dyDescent="0.3">
      <c r="A702" s="88">
        <v>2959.3260986374898</v>
      </c>
      <c r="B702" s="94">
        <v>91.453333333333305</v>
      </c>
      <c r="C702" s="89"/>
      <c r="D702" s="90"/>
      <c r="Q702" s="84">
        <v>3195.3001250000002</v>
      </c>
      <c r="R702" s="93">
        <v>88.352916666666601</v>
      </c>
      <c r="U702" s="80">
        <v>2338.9344166666601</v>
      </c>
      <c r="V702" s="92">
        <v>68.344166666666595</v>
      </c>
    </row>
    <row r="703" spans="1:22" x14ac:dyDescent="0.3">
      <c r="A703" s="88">
        <v>2373.5209118875</v>
      </c>
      <c r="B703" s="94">
        <v>92.62</v>
      </c>
      <c r="C703" s="89"/>
      <c r="D703" s="90"/>
      <c r="Q703" s="80">
        <v>2338.9344166666601</v>
      </c>
      <c r="R703" s="92">
        <v>68.344166666666595</v>
      </c>
      <c r="U703" s="84">
        <v>2643.5017916666602</v>
      </c>
      <c r="V703" s="93">
        <v>54.754999999999903</v>
      </c>
    </row>
    <row r="704" spans="1:22" x14ac:dyDescent="0.3">
      <c r="A704" s="88">
        <v>2643.75417673333</v>
      </c>
      <c r="B704" s="94">
        <v>95.298333333333304</v>
      </c>
      <c r="C704" s="89"/>
      <c r="D704" s="90"/>
      <c r="Q704" s="84">
        <v>2643.5017916666602</v>
      </c>
      <c r="R704" s="93">
        <v>54.754999999999903</v>
      </c>
      <c r="U704" s="80">
        <v>2096.2074166666598</v>
      </c>
      <c r="V704" s="92">
        <v>57.566249999999897</v>
      </c>
    </row>
    <row r="705" spans="1:22" x14ac:dyDescent="0.3">
      <c r="A705" s="88">
        <v>2349.5559309416599</v>
      </c>
      <c r="B705" s="94">
        <v>92.412499999999994</v>
      </c>
      <c r="C705" s="89"/>
      <c r="D705" s="90"/>
      <c r="Q705" s="80">
        <v>2096.2074166666598</v>
      </c>
      <c r="R705" s="92">
        <v>57.566249999999897</v>
      </c>
      <c r="U705" s="84">
        <v>2410.1449583333301</v>
      </c>
      <c r="V705" s="93">
        <v>53.733750000000001</v>
      </c>
    </row>
    <row r="706" spans="1:22" x14ac:dyDescent="0.3">
      <c r="A706" s="88">
        <v>2650.2210921333299</v>
      </c>
      <c r="B706" s="94">
        <v>90.366666666666603</v>
      </c>
      <c r="C706" s="89"/>
      <c r="D706" s="90"/>
      <c r="Q706" s="84">
        <v>2410.1449583333301</v>
      </c>
      <c r="R706" s="93">
        <v>53.733750000000001</v>
      </c>
      <c r="U706" s="80">
        <v>2059.38004166666</v>
      </c>
      <c r="V706" s="92">
        <v>59.697083333333303</v>
      </c>
    </row>
    <row r="707" spans="1:22" x14ac:dyDescent="0.3">
      <c r="A707" s="88">
        <v>2229.1072341291601</v>
      </c>
      <c r="B707" s="94">
        <v>92.250833333333304</v>
      </c>
      <c r="C707" s="89"/>
      <c r="D707" s="90"/>
      <c r="Q707" s="80">
        <v>2059.38004166666</v>
      </c>
      <c r="R707" s="92">
        <v>59.697083333333303</v>
      </c>
      <c r="U707" s="84">
        <v>2394.1077500000001</v>
      </c>
      <c r="V707" s="93">
        <v>51.734583333333298</v>
      </c>
    </row>
    <row r="708" spans="1:22" x14ac:dyDescent="0.3">
      <c r="A708" s="88">
        <v>2575.2386780583302</v>
      </c>
      <c r="B708" s="94">
        <v>91.97</v>
      </c>
      <c r="C708" s="89"/>
      <c r="D708" s="90"/>
      <c r="Q708" s="84">
        <v>2394.1077500000001</v>
      </c>
      <c r="R708" s="93">
        <v>51.734583333333298</v>
      </c>
      <c r="U708" s="80">
        <v>1972.1649583333301</v>
      </c>
      <c r="V708" s="92">
        <v>38.423333333333296</v>
      </c>
    </row>
    <row r="709" spans="1:22" x14ac:dyDescent="0.3">
      <c r="A709" s="88">
        <v>2011.6750117916599</v>
      </c>
      <c r="B709" s="94">
        <v>93.757499999999993</v>
      </c>
      <c r="C709" s="89"/>
      <c r="D709" s="90"/>
      <c r="Q709" s="80">
        <v>1972.1649583333301</v>
      </c>
      <c r="R709" s="92">
        <v>38.423333333333296</v>
      </c>
      <c r="U709" s="84">
        <v>2230.0864999999999</v>
      </c>
      <c r="V709" s="93">
        <v>44.949583333333301</v>
      </c>
    </row>
    <row r="710" spans="1:22" x14ac:dyDescent="0.3">
      <c r="A710" s="88">
        <v>2307.4126483291602</v>
      </c>
      <c r="B710" s="94">
        <v>95.6458333333333</v>
      </c>
      <c r="C710" s="89"/>
      <c r="D710" s="90"/>
      <c r="Q710" s="84">
        <v>2230.0864999999999</v>
      </c>
      <c r="R710" s="93">
        <v>44.949583333333301</v>
      </c>
      <c r="U710" s="80">
        <v>1787.87870833333</v>
      </c>
      <c r="V710" s="92">
        <v>44.59</v>
      </c>
    </row>
    <row r="711" spans="1:22" x14ac:dyDescent="0.3">
      <c r="A711" s="88">
        <v>1953.2140380416599</v>
      </c>
      <c r="B711" s="94">
        <v>92.878333333333302</v>
      </c>
      <c r="C711" s="89"/>
      <c r="D711" s="90"/>
      <c r="Q711" s="80">
        <v>1787.87870833333</v>
      </c>
      <c r="R711" s="92">
        <v>44.59</v>
      </c>
      <c r="U711" s="84">
        <v>1997.3041250000001</v>
      </c>
      <c r="V711" s="93">
        <v>48.774999999999999</v>
      </c>
    </row>
    <row r="712" spans="1:22" x14ac:dyDescent="0.3">
      <c r="A712" s="88">
        <v>2361.0739734083299</v>
      </c>
      <c r="B712" s="94">
        <v>92.855833333333294</v>
      </c>
      <c r="C712" s="89"/>
      <c r="D712" s="90"/>
      <c r="Q712" s="84">
        <v>1997.3041250000001</v>
      </c>
      <c r="R712" s="93">
        <v>48.774999999999999</v>
      </c>
      <c r="U712" s="80">
        <v>1729.9509166666601</v>
      </c>
      <c r="V712" s="92">
        <v>46.790833333333303</v>
      </c>
    </row>
    <row r="713" spans="1:22" x14ac:dyDescent="0.3">
      <c r="A713" s="88">
        <v>2209.59354426666</v>
      </c>
      <c r="B713" s="94">
        <v>93.114999999999995</v>
      </c>
      <c r="C713" s="89"/>
      <c r="D713" s="90"/>
      <c r="Q713" s="80">
        <v>1729.9509166666601</v>
      </c>
      <c r="R713" s="92">
        <v>46.790833333333303</v>
      </c>
      <c r="U713" s="84">
        <v>2047.0395000000001</v>
      </c>
      <c r="V713" s="93">
        <v>56.972916666666599</v>
      </c>
    </row>
    <row r="714" spans="1:22" x14ac:dyDescent="0.3">
      <c r="A714" s="88">
        <v>2695.2328788791601</v>
      </c>
      <c r="B714" s="94">
        <v>92.212499999999906</v>
      </c>
      <c r="C714" s="89"/>
      <c r="D714" s="90"/>
      <c r="Q714" s="84">
        <v>2047.0395000000001</v>
      </c>
      <c r="R714" s="93">
        <v>56.972916666666599</v>
      </c>
      <c r="U714" s="80">
        <v>1953.6437083333301</v>
      </c>
      <c r="V714" s="92">
        <v>46.969583333333297</v>
      </c>
    </row>
    <row r="715" spans="1:22" x14ac:dyDescent="0.3">
      <c r="A715" s="88">
        <v>2273.2429503499998</v>
      </c>
      <c r="B715" s="94">
        <v>93.219166666666595</v>
      </c>
      <c r="C715" s="89"/>
      <c r="D715" s="90"/>
      <c r="Q715" s="80">
        <v>1953.6437083333301</v>
      </c>
      <c r="R715" s="92">
        <v>46.969583333333297</v>
      </c>
      <c r="U715" s="84">
        <v>2451.7428749999999</v>
      </c>
      <c r="V715" s="93">
        <v>48.4270833333333</v>
      </c>
    </row>
    <row r="716" spans="1:22" x14ac:dyDescent="0.3">
      <c r="A716" s="88">
        <v>2567.2627502791602</v>
      </c>
      <c r="B716" s="94">
        <v>93.787499999999895</v>
      </c>
      <c r="C716" s="89"/>
      <c r="D716" s="90"/>
      <c r="Q716" s="84">
        <v>2451.7428749999999</v>
      </c>
      <c r="R716" s="93">
        <v>48.4270833333333</v>
      </c>
      <c r="U716" s="80">
        <v>1992.5728749999901</v>
      </c>
      <c r="V716" s="92">
        <v>42.350833333333298</v>
      </c>
    </row>
    <row r="717" spans="1:22" x14ac:dyDescent="0.3">
      <c r="A717" s="88">
        <v>2067.9224790958301</v>
      </c>
      <c r="B717" s="94">
        <v>94.329999999999899</v>
      </c>
      <c r="C717" s="89"/>
      <c r="D717" s="90"/>
      <c r="Q717" s="80">
        <v>1992.5728749999901</v>
      </c>
      <c r="R717" s="92">
        <v>42.350833333333298</v>
      </c>
      <c r="U717" s="84">
        <v>2288.7292499999999</v>
      </c>
      <c r="V717" s="93">
        <v>40.680833333333297</v>
      </c>
    </row>
    <row r="718" spans="1:22" x14ac:dyDescent="0.3">
      <c r="A718" s="88">
        <v>2223.43608991666</v>
      </c>
      <c r="B718" s="94">
        <v>95.224166666666605</v>
      </c>
      <c r="C718" s="89"/>
      <c r="D718" s="90"/>
      <c r="Q718" s="84">
        <v>2288.7292499999999</v>
      </c>
      <c r="R718" s="93">
        <v>40.680833333333297</v>
      </c>
      <c r="U718" s="80">
        <v>1741.06274999999</v>
      </c>
      <c r="V718" s="92">
        <v>37.1666666666666</v>
      </c>
    </row>
    <row r="719" spans="1:22" x14ac:dyDescent="0.3">
      <c r="A719" s="88">
        <v>1903.0920479833301</v>
      </c>
      <c r="B719" s="94">
        <v>92.940833333333302</v>
      </c>
      <c r="C719" s="89"/>
      <c r="D719" s="90"/>
      <c r="Q719" s="80">
        <v>1741.06274999999</v>
      </c>
      <c r="R719" s="92">
        <v>37.1666666666666</v>
      </c>
      <c r="U719" s="84">
        <v>1948.48549999999</v>
      </c>
      <c r="V719" s="93">
        <v>38.960833333333298</v>
      </c>
    </row>
    <row r="720" spans="1:22" x14ac:dyDescent="0.3">
      <c r="A720" s="88">
        <v>2306.4151266624899</v>
      </c>
      <c r="B720" s="94">
        <v>90.131666666666604</v>
      </c>
      <c r="C720" s="89"/>
      <c r="D720" s="90"/>
      <c r="Q720" s="84">
        <v>1948.48549999999</v>
      </c>
      <c r="R720" s="93">
        <v>38.960833333333298</v>
      </c>
      <c r="U720" s="80">
        <v>1686.002375</v>
      </c>
      <c r="V720" s="92">
        <v>40.265416666666603</v>
      </c>
    </row>
    <row r="721" spans="1:22" x14ac:dyDescent="0.3">
      <c r="A721" s="88">
        <v>2159.7068845916601</v>
      </c>
      <c r="B721" s="94">
        <v>90.2141666666666</v>
      </c>
      <c r="C721" s="89"/>
      <c r="D721" s="90"/>
      <c r="Q721" s="80">
        <v>1686.002375</v>
      </c>
      <c r="R721" s="92">
        <v>40.265416666666603</v>
      </c>
      <c r="U721" s="84">
        <v>2049.07045833333</v>
      </c>
      <c r="V721" s="93">
        <v>42.8674999999999</v>
      </c>
    </row>
    <row r="722" spans="1:22" x14ac:dyDescent="0.3">
      <c r="A722" s="88">
        <v>2454.2576683458301</v>
      </c>
      <c r="B722" s="94">
        <v>91.858333333333306</v>
      </c>
      <c r="C722" s="89"/>
      <c r="D722" s="90"/>
      <c r="Q722" s="84">
        <v>2049.07045833333</v>
      </c>
      <c r="R722" s="93">
        <v>42.8674999999999</v>
      </c>
      <c r="U722" s="80">
        <v>1898.9733333333299</v>
      </c>
      <c r="V722" s="92">
        <v>49.396249999999903</v>
      </c>
    </row>
    <row r="723" spans="1:22" x14ac:dyDescent="0.3">
      <c r="A723" s="88">
        <v>2020.5694791727201</v>
      </c>
      <c r="B723" s="94">
        <v>96.48</v>
      </c>
      <c r="C723" s="89"/>
      <c r="D723" s="90"/>
      <c r="Q723" s="80">
        <v>1898.9733333333299</v>
      </c>
      <c r="R723" s="92">
        <v>49.396249999999903</v>
      </c>
      <c r="U723" s="84">
        <v>2160.0101249999998</v>
      </c>
      <c r="V723" s="93">
        <v>41.455833333333302</v>
      </c>
    </row>
    <row r="724" spans="1:22" x14ac:dyDescent="0.3">
      <c r="A724" s="88">
        <v>2363.03645631666</v>
      </c>
      <c r="B724" s="94">
        <v>96.315833333333302</v>
      </c>
      <c r="C724" s="89"/>
      <c r="D724" s="90"/>
      <c r="Q724" s="84">
        <v>2160.0101249999998</v>
      </c>
      <c r="R724" s="93">
        <v>41.455833333333302</v>
      </c>
      <c r="U724" s="80">
        <v>1749.8718636363601</v>
      </c>
      <c r="V724" s="92">
        <v>33.367727272727201</v>
      </c>
    </row>
    <row r="725" spans="1:22" x14ac:dyDescent="0.3">
      <c r="A725" s="88">
        <v>1970.46141897499</v>
      </c>
      <c r="B725" s="94">
        <v>95.259166666666601</v>
      </c>
      <c r="C725" s="89"/>
      <c r="D725" s="90"/>
      <c r="Q725" s="80">
        <v>1749.8718636363601</v>
      </c>
      <c r="R725" s="92">
        <v>33.367727272727201</v>
      </c>
      <c r="U725" s="84">
        <v>2125.4543749999998</v>
      </c>
      <c r="V725" s="93">
        <v>43.60125</v>
      </c>
    </row>
    <row r="726" spans="1:22" x14ac:dyDescent="0.3">
      <c r="A726" s="88">
        <v>2549.5566624166599</v>
      </c>
      <c r="B726" s="94">
        <v>95.25</v>
      </c>
      <c r="C726" s="89"/>
      <c r="D726" s="90"/>
      <c r="Q726" s="84">
        <v>2125.4543749999998</v>
      </c>
      <c r="R726" s="93">
        <v>43.60125</v>
      </c>
      <c r="U726" s="80">
        <v>1779.80779166666</v>
      </c>
      <c r="V726" s="92">
        <v>45.102083333333297</v>
      </c>
    </row>
    <row r="727" spans="1:22" x14ac:dyDescent="0.3">
      <c r="A727" s="88">
        <v>2301.8357706833299</v>
      </c>
      <c r="B727" s="94">
        <v>94.122500000000002</v>
      </c>
      <c r="C727" s="89"/>
      <c r="D727" s="90"/>
      <c r="Q727" s="80">
        <v>1779.80779166666</v>
      </c>
      <c r="R727" s="92">
        <v>45.102083333333297</v>
      </c>
      <c r="U727" s="84">
        <v>2286.2164166666598</v>
      </c>
      <c r="V727" s="93">
        <v>48.505416666666598</v>
      </c>
    </row>
    <row r="728" spans="1:22" x14ac:dyDescent="0.3">
      <c r="A728" s="88">
        <v>2660.8662708624902</v>
      </c>
      <c r="B728" s="94">
        <v>92.79</v>
      </c>
      <c r="C728" s="89"/>
      <c r="D728" s="90"/>
      <c r="Q728" s="84">
        <v>2286.2164166666598</v>
      </c>
      <c r="R728" s="93">
        <v>48.505416666666598</v>
      </c>
      <c r="U728" s="80">
        <v>1982.47729166666</v>
      </c>
      <c r="V728" s="92">
        <v>40.7454166666666</v>
      </c>
    </row>
    <row r="729" spans="1:22" x14ac:dyDescent="0.3">
      <c r="A729" s="88">
        <v>2197.6303354583301</v>
      </c>
      <c r="B729" s="94">
        <v>90.688333333333304</v>
      </c>
      <c r="C729" s="89"/>
      <c r="D729" s="90"/>
      <c r="Q729" s="80">
        <v>1982.47729166666</v>
      </c>
      <c r="R729" s="92">
        <v>40.7454166666666</v>
      </c>
      <c r="U729" s="84">
        <v>2385.11704166666</v>
      </c>
      <c r="V729" s="93">
        <v>52.2662499999999</v>
      </c>
    </row>
    <row r="730" spans="1:22" x14ac:dyDescent="0.3">
      <c r="A730" s="88">
        <v>2379.96887625416</v>
      </c>
      <c r="B730" s="94">
        <v>96.152500000000003</v>
      </c>
      <c r="C730" s="89"/>
      <c r="D730" s="90"/>
      <c r="Q730" s="84">
        <v>2385.11704166666</v>
      </c>
      <c r="R730" s="93">
        <v>52.2662499999999</v>
      </c>
      <c r="U730" s="80">
        <v>1959.6472916666601</v>
      </c>
      <c r="V730" s="92">
        <v>44.889583333333299</v>
      </c>
    </row>
    <row r="731" spans="1:22" x14ac:dyDescent="0.3">
      <c r="Q731" s="80">
        <v>1959.6472916666601</v>
      </c>
      <c r="R731" s="92">
        <v>44.889583333333299</v>
      </c>
      <c r="U731" s="84">
        <v>2134.0819999999999</v>
      </c>
      <c r="V731" s="93">
        <v>42.499583333333298</v>
      </c>
    </row>
    <row r="732" spans="1:22" x14ac:dyDescent="0.3">
      <c r="Q732" s="84">
        <v>2134.0819999999999</v>
      </c>
      <c r="R732" s="93">
        <v>42.499583333333298</v>
      </c>
    </row>
    <row r="733" spans="1:22" x14ac:dyDescent="0.3">
      <c r="Q733" s="80">
        <v>2814.7105606124901</v>
      </c>
      <c r="R733" s="92">
        <v>108.18749999999901</v>
      </c>
    </row>
    <row r="734" spans="1:22" x14ac:dyDescent="0.3">
      <c r="Q734" s="84">
        <v>2820.15931286666</v>
      </c>
      <c r="R734" s="93">
        <v>111.245</v>
      </c>
    </row>
    <row r="735" spans="1:22" x14ac:dyDescent="0.3">
      <c r="Q735" s="80">
        <v>2147.3532233291598</v>
      </c>
      <c r="R735" s="92">
        <v>110.51333333333299</v>
      </c>
    </row>
    <row r="736" spans="1:22" x14ac:dyDescent="0.3">
      <c r="Q736" s="84">
        <v>2545.3108069374898</v>
      </c>
      <c r="R736" s="93">
        <v>109.41500000000001</v>
      </c>
    </row>
    <row r="737" spans="17:18" x14ac:dyDescent="0.3">
      <c r="Q737" s="80">
        <v>2222.4136193208301</v>
      </c>
      <c r="R737" s="92">
        <v>109.898333333333</v>
      </c>
    </row>
    <row r="738" spans="17:18" x14ac:dyDescent="0.3">
      <c r="Q738" s="84">
        <v>2257.3158007708298</v>
      </c>
      <c r="R738" s="93">
        <v>111.870833333333</v>
      </c>
    </row>
    <row r="739" spans="17:18" x14ac:dyDescent="0.3">
      <c r="Q739" s="80">
        <v>2032.198344465</v>
      </c>
      <c r="R739" s="92">
        <v>108.64100000000001</v>
      </c>
    </row>
    <row r="740" spans="17:18" x14ac:dyDescent="0.3">
      <c r="Q740" s="84">
        <v>2117.8163037374902</v>
      </c>
      <c r="R740" s="93">
        <v>112.47499999999999</v>
      </c>
    </row>
    <row r="741" spans="17:18" x14ac:dyDescent="0.3">
      <c r="Q741" s="80">
        <v>1881.9500175666601</v>
      </c>
      <c r="R741" s="92">
        <v>111.09333333333301</v>
      </c>
    </row>
    <row r="742" spans="17:18" x14ac:dyDescent="0.3">
      <c r="Q742" s="84">
        <v>2576.3438875909001</v>
      </c>
      <c r="R742" s="93">
        <v>111.433636363636</v>
      </c>
    </row>
    <row r="743" spans="17:18" x14ac:dyDescent="0.3">
      <c r="Q743" s="80">
        <v>2044.66478628499</v>
      </c>
      <c r="R743" s="92">
        <v>110.70699999999999</v>
      </c>
    </row>
    <row r="744" spans="17:18" x14ac:dyDescent="0.3">
      <c r="Q744" s="84">
        <v>2868.9563182708298</v>
      </c>
      <c r="R744" s="93">
        <v>108.410833333333</v>
      </c>
    </row>
    <row r="745" spans="17:18" x14ac:dyDescent="0.3">
      <c r="Q745" s="80">
        <v>2472.6334011958302</v>
      </c>
      <c r="R745" s="92">
        <v>110.37583333333301</v>
      </c>
    </row>
    <row r="746" spans="17:18" x14ac:dyDescent="0.3">
      <c r="Q746" s="84">
        <v>3299.9393580708202</v>
      </c>
      <c r="R746" s="93">
        <v>110.207499999999</v>
      </c>
    </row>
    <row r="747" spans="17:18" x14ac:dyDescent="0.3">
      <c r="Q747" s="80">
        <v>2786.5475998083298</v>
      </c>
      <c r="R747" s="92">
        <v>111.74</v>
      </c>
    </row>
    <row r="748" spans="17:18" x14ac:dyDescent="0.3">
      <c r="Q748" s="84">
        <v>3225.7517746541598</v>
      </c>
      <c r="R748" s="93">
        <v>111.213333333333</v>
      </c>
    </row>
    <row r="749" spans="17:18" x14ac:dyDescent="0.3">
      <c r="Q749" s="80">
        <v>2425.1360756541599</v>
      </c>
      <c r="R749" s="92">
        <v>108.96833333333301</v>
      </c>
    </row>
    <row r="750" spans="17:18" x14ac:dyDescent="0.3">
      <c r="Q750" s="84">
        <v>2401.8058121333302</v>
      </c>
      <c r="R750" s="93">
        <v>109.2625</v>
      </c>
    </row>
    <row r="751" spans="17:18" x14ac:dyDescent="0.3">
      <c r="Q751" s="80">
        <v>2113.5125400799898</v>
      </c>
      <c r="R751" s="92">
        <v>110.199</v>
      </c>
    </row>
    <row r="752" spans="17:18" x14ac:dyDescent="0.3">
      <c r="Q752" s="84">
        <v>2433.3480168166602</v>
      </c>
      <c r="R752" s="93">
        <v>111.273333333333</v>
      </c>
    </row>
    <row r="753" spans="17:18" x14ac:dyDescent="0.3">
      <c r="Q753" s="80">
        <v>2189.0438997312399</v>
      </c>
      <c r="R753" s="92">
        <v>109.4875</v>
      </c>
    </row>
    <row r="754" spans="17:18" x14ac:dyDescent="0.3">
      <c r="Q754" s="84">
        <v>2483.5657340083299</v>
      </c>
      <c r="R754" s="93">
        <v>110.505</v>
      </c>
    </row>
    <row r="755" spans="17:18" x14ac:dyDescent="0.3">
      <c r="Q755" s="80">
        <v>1896.0243473666601</v>
      </c>
      <c r="R755" s="92">
        <v>109.098333333333</v>
      </c>
    </row>
    <row r="756" spans="17:18" x14ac:dyDescent="0.3">
      <c r="Q756" s="84">
        <v>2615.8735382874902</v>
      </c>
      <c r="R756" s="93">
        <v>110.826666666666</v>
      </c>
    </row>
    <row r="757" spans="17:18" x14ac:dyDescent="0.3">
      <c r="Q757" s="80">
        <v>1992.70477325416</v>
      </c>
      <c r="R757" s="92">
        <v>111.049166666666</v>
      </c>
    </row>
    <row r="758" spans="17:18" x14ac:dyDescent="0.3">
      <c r="Q758" s="84">
        <v>2387.7880464916602</v>
      </c>
      <c r="R758" s="93">
        <v>109.829166666666</v>
      </c>
    </row>
    <row r="759" spans="17:18" x14ac:dyDescent="0.3">
      <c r="Q759" s="80">
        <v>2358.34048073333</v>
      </c>
      <c r="R759" s="92">
        <v>110.7</v>
      </c>
    </row>
    <row r="760" spans="17:18" x14ac:dyDescent="0.3">
      <c r="Q760" s="84">
        <v>3340.70503213333</v>
      </c>
      <c r="R760" s="93">
        <v>109.087499999999</v>
      </c>
    </row>
    <row r="761" spans="17:18" x14ac:dyDescent="0.3">
      <c r="Q761" s="80">
        <v>2842.3093060374899</v>
      </c>
      <c r="R761" s="92">
        <v>109.721666666666</v>
      </c>
    </row>
    <row r="762" spans="17:18" x14ac:dyDescent="0.3">
      <c r="Q762" s="84">
        <v>3250.4874035166599</v>
      </c>
      <c r="R762" s="93">
        <v>111.22666666666601</v>
      </c>
    </row>
    <row r="763" spans="17:18" x14ac:dyDescent="0.3">
      <c r="Q763" s="80">
        <v>2453.1961141708298</v>
      </c>
      <c r="R763" s="92">
        <v>112.73</v>
      </c>
    </row>
    <row r="764" spans="17:18" x14ac:dyDescent="0.3">
      <c r="Q764" s="84">
        <v>2536.4750736916599</v>
      </c>
      <c r="R764" s="93">
        <v>111.52500000000001</v>
      </c>
    </row>
    <row r="765" spans="17:18" x14ac:dyDescent="0.3">
      <c r="Q765" s="80">
        <v>1958.7403593583299</v>
      </c>
      <c r="R765" s="92">
        <v>110.448333333333</v>
      </c>
    </row>
    <row r="766" spans="17:18" x14ac:dyDescent="0.3">
      <c r="Q766" s="84">
        <v>2217.7377323208302</v>
      </c>
      <c r="R766" s="93">
        <v>109.19416666666601</v>
      </c>
    </row>
    <row r="767" spans="17:18" x14ac:dyDescent="0.3">
      <c r="Q767" s="80">
        <v>2035.5217133875001</v>
      </c>
      <c r="R767" s="92">
        <v>112.33750000000001</v>
      </c>
    </row>
    <row r="768" spans="17:18" x14ac:dyDescent="0.3">
      <c r="Q768" s="84">
        <v>2450.3480851874901</v>
      </c>
      <c r="R768" s="93">
        <v>109.47499999999999</v>
      </c>
    </row>
    <row r="769" spans="17:18" x14ac:dyDescent="0.3">
      <c r="Q769" s="80">
        <v>1864.6022638714201</v>
      </c>
      <c r="R769" s="92">
        <v>109.98857142857101</v>
      </c>
    </row>
    <row r="770" spans="17:18" x14ac:dyDescent="0.3">
      <c r="Q770" s="84">
        <v>2278.1295495916602</v>
      </c>
      <c r="R770" s="93">
        <v>110.447499999999</v>
      </c>
    </row>
    <row r="771" spans="17:18" x14ac:dyDescent="0.3">
      <c r="Q771" s="80">
        <v>1924.9605551166601</v>
      </c>
      <c r="R771" s="92">
        <v>109.126666666666</v>
      </c>
    </row>
    <row r="772" spans="17:18" x14ac:dyDescent="0.3">
      <c r="Q772" s="84">
        <v>2560.8750446249901</v>
      </c>
      <c r="R772" s="93">
        <v>111.745833333333</v>
      </c>
    </row>
    <row r="773" spans="17:18" x14ac:dyDescent="0.3">
      <c r="Q773" s="80">
        <v>2127.80860193749</v>
      </c>
      <c r="R773" s="92">
        <v>110.930833333333</v>
      </c>
    </row>
    <row r="774" spans="17:18" x14ac:dyDescent="0.3">
      <c r="Q774" s="84">
        <v>2746.1296072416599</v>
      </c>
      <c r="R774" s="93">
        <v>110.345833333333</v>
      </c>
    </row>
    <row r="775" spans="17:18" x14ac:dyDescent="0.3">
      <c r="Q775" s="80">
        <v>2140.0864342166601</v>
      </c>
      <c r="R775" s="92">
        <v>110.689999999999</v>
      </c>
    </row>
    <row r="776" spans="17:18" x14ac:dyDescent="0.3">
      <c r="Q776" s="84">
        <v>2651.1279091166598</v>
      </c>
      <c r="R776" s="93">
        <v>111.839166666666</v>
      </c>
    </row>
    <row r="777" spans="17:18" x14ac:dyDescent="0.3">
      <c r="Q777" s="80">
        <v>2198.8909038583301</v>
      </c>
      <c r="R777" s="92">
        <v>111.34083333333299</v>
      </c>
    </row>
    <row r="778" spans="17:18" x14ac:dyDescent="0.3">
      <c r="Q778" s="84">
        <v>2598.18044052499</v>
      </c>
      <c r="R778" s="93">
        <v>111.143333333333</v>
      </c>
    </row>
    <row r="779" spans="17:18" x14ac:dyDescent="0.3">
      <c r="Q779" s="80">
        <v>2166.8205700090898</v>
      </c>
      <c r="R779" s="92">
        <v>110.728181818181</v>
      </c>
    </row>
    <row r="780" spans="17:18" x14ac:dyDescent="0.3">
      <c r="Q780" s="84">
        <v>2420.47367987499</v>
      </c>
      <c r="R780" s="93">
        <v>110.1</v>
      </c>
    </row>
    <row r="781" spans="17:18" x14ac:dyDescent="0.3">
      <c r="Q781" s="80">
        <v>2104.8423878291601</v>
      </c>
      <c r="R781" s="92">
        <v>111.549166666666</v>
      </c>
    </row>
    <row r="782" spans="17:18" x14ac:dyDescent="0.3">
      <c r="Q782" s="84">
        <v>2301.0493781833302</v>
      </c>
      <c r="R782" s="93">
        <v>110.77</v>
      </c>
    </row>
    <row r="783" spans="17:18" x14ac:dyDescent="0.3">
      <c r="Q783" s="80">
        <v>2010.89693983749</v>
      </c>
      <c r="R783" s="92">
        <v>109.4325</v>
      </c>
    </row>
    <row r="784" spans="17:18" x14ac:dyDescent="0.3">
      <c r="Q784" s="84">
        <v>2440.1286881583301</v>
      </c>
      <c r="R784" s="93">
        <v>110.096666666666</v>
      </c>
    </row>
    <row r="785" spans="17:18" x14ac:dyDescent="0.3">
      <c r="Q785" s="80">
        <v>1872.7888722083301</v>
      </c>
      <c r="R785" s="92">
        <v>110.041666666666</v>
      </c>
    </row>
    <row r="786" spans="17:18" x14ac:dyDescent="0.3">
      <c r="Q786" s="84">
        <v>2702.8843677749901</v>
      </c>
      <c r="R786" s="93">
        <v>111.23916666666599</v>
      </c>
    </row>
    <row r="787" spans="17:18" x14ac:dyDescent="0.3">
      <c r="Q787" s="80">
        <v>1862.09098722916</v>
      </c>
      <c r="R787" s="92">
        <v>110.66</v>
      </c>
    </row>
    <row r="788" spans="17:18" x14ac:dyDescent="0.3">
      <c r="Q788" s="84">
        <v>2301.8307151874901</v>
      </c>
      <c r="R788" s="93">
        <v>110.686666666666</v>
      </c>
    </row>
    <row r="789" spans="17:18" x14ac:dyDescent="0.3">
      <c r="Q789" s="80">
        <v>2141.2100704499899</v>
      </c>
      <c r="R789" s="92">
        <v>110.626666666666</v>
      </c>
    </row>
    <row r="790" spans="17:18" x14ac:dyDescent="0.3">
      <c r="Q790" s="84">
        <v>2542.9754542625001</v>
      </c>
      <c r="R790" s="93">
        <v>111.21833333333301</v>
      </c>
    </row>
    <row r="791" spans="17:18" x14ac:dyDescent="0.3">
      <c r="Q791" s="80">
        <v>2141.6758152541602</v>
      </c>
      <c r="R791" s="92">
        <v>110.458333333333</v>
      </c>
    </row>
    <row r="792" spans="17:18" x14ac:dyDescent="0.3">
      <c r="Q792" s="84">
        <v>2821.5852816249899</v>
      </c>
      <c r="R792" s="93">
        <v>109.5825</v>
      </c>
    </row>
    <row r="793" spans="17:18" x14ac:dyDescent="0.3">
      <c r="Q793" s="80">
        <v>2121.2677979249902</v>
      </c>
      <c r="R793" s="92">
        <v>110.05416666666601</v>
      </c>
    </row>
    <row r="794" spans="17:18" x14ac:dyDescent="0.3">
      <c r="Q794" s="84">
        <v>2725.2631981750001</v>
      </c>
      <c r="R794" s="93">
        <v>110.781666666666</v>
      </c>
    </row>
    <row r="795" spans="17:18" x14ac:dyDescent="0.3">
      <c r="Q795" s="80">
        <v>2168.7831825916601</v>
      </c>
      <c r="R795" s="92">
        <v>112.41</v>
      </c>
    </row>
    <row r="796" spans="17:18" x14ac:dyDescent="0.3">
      <c r="Q796" s="84">
        <v>2961.5898729458299</v>
      </c>
      <c r="R796" s="93">
        <v>110.198333333333</v>
      </c>
    </row>
    <row r="797" spans="17:18" x14ac:dyDescent="0.3">
      <c r="Q797" s="80">
        <v>2059.6434400374901</v>
      </c>
      <c r="R797" s="92">
        <v>110.21749999999901</v>
      </c>
    </row>
    <row r="798" spans="17:18" x14ac:dyDescent="0.3">
      <c r="Q798" s="84">
        <v>2915.94190402499</v>
      </c>
      <c r="R798" s="93">
        <v>110.13</v>
      </c>
    </row>
    <row r="799" spans="17:18" x14ac:dyDescent="0.3">
      <c r="Q799" s="80">
        <v>2074.9507374291602</v>
      </c>
      <c r="R799" s="92">
        <v>109.869999999999</v>
      </c>
    </row>
    <row r="800" spans="17:18" x14ac:dyDescent="0.3">
      <c r="Q800" s="84">
        <v>2840.1388558458302</v>
      </c>
      <c r="R800" s="93">
        <v>110.466666666666</v>
      </c>
    </row>
    <row r="801" spans="17:18" x14ac:dyDescent="0.3">
      <c r="Q801" s="80">
        <v>2336.1864341833302</v>
      </c>
      <c r="R801" s="92">
        <v>110.5425</v>
      </c>
    </row>
    <row r="802" spans="17:18" x14ac:dyDescent="0.3">
      <c r="Q802" s="84">
        <v>2795.9823378666601</v>
      </c>
      <c r="R802" s="93">
        <v>110.20083333333299</v>
      </c>
    </row>
    <row r="803" spans="17:18" x14ac:dyDescent="0.3">
      <c r="Q803" s="80">
        <v>2203.7443846374899</v>
      </c>
      <c r="R803" s="92">
        <v>111.087499999999</v>
      </c>
    </row>
    <row r="804" spans="17:18" x14ac:dyDescent="0.3">
      <c r="Q804" s="84">
        <v>2514.4400851124901</v>
      </c>
      <c r="R804" s="93">
        <v>111.925833333333</v>
      </c>
    </row>
    <row r="805" spans="17:18" x14ac:dyDescent="0.3">
      <c r="Q805" s="80">
        <v>2254.8362323375</v>
      </c>
      <c r="R805" s="92">
        <v>112.255</v>
      </c>
    </row>
    <row r="806" spans="17:18" x14ac:dyDescent="0.3">
      <c r="Q806" s="84">
        <v>2369.5948363374901</v>
      </c>
      <c r="R806" s="93">
        <v>109.486666666666</v>
      </c>
    </row>
    <row r="807" spans="17:18" x14ac:dyDescent="0.3">
      <c r="Q807" s="80">
        <v>1974.18200617916</v>
      </c>
      <c r="R807" s="92">
        <v>109.698333333333</v>
      </c>
    </row>
    <row r="808" spans="17:18" x14ac:dyDescent="0.3">
      <c r="Q808" s="84">
        <v>2271.7791866166599</v>
      </c>
      <c r="R808" s="93">
        <v>111.64666666666599</v>
      </c>
    </row>
    <row r="809" spans="17:18" x14ac:dyDescent="0.3">
      <c r="Q809" s="80">
        <v>2014.2160829833299</v>
      </c>
      <c r="R809" s="92">
        <v>111.567777777777</v>
      </c>
    </row>
    <row r="810" spans="17:18" x14ac:dyDescent="0.3">
      <c r="Q810" s="84">
        <v>2596.5701936458299</v>
      </c>
      <c r="R810" s="93">
        <v>109.755833333333</v>
      </c>
    </row>
    <row r="811" spans="17:18" x14ac:dyDescent="0.3">
      <c r="Q811" s="80">
        <v>1867.4815676363601</v>
      </c>
      <c r="R811" s="92">
        <v>109.17090909090901</v>
      </c>
    </row>
    <row r="812" spans="17:18" x14ac:dyDescent="0.3">
      <c r="Q812" s="84">
        <v>2828.9775346166598</v>
      </c>
      <c r="R812" s="93">
        <v>111.13249999999999</v>
      </c>
    </row>
    <row r="813" spans="17:18" x14ac:dyDescent="0.3">
      <c r="Q813" s="80">
        <v>1994.4438366499901</v>
      </c>
      <c r="R813" s="92">
        <v>109.654166666666</v>
      </c>
    </row>
    <row r="814" spans="17:18" x14ac:dyDescent="0.3">
      <c r="Q814" s="84">
        <v>2926.1708955250001</v>
      </c>
      <c r="R814" s="93">
        <v>109.68</v>
      </c>
    </row>
    <row r="815" spans="17:18" x14ac:dyDescent="0.3">
      <c r="Q815" s="80">
        <v>2554.6178627291602</v>
      </c>
      <c r="R815" s="92">
        <v>110.40583333333301</v>
      </c>
    </row>
    <row r="816" spans="17:18" x14ac:dyDescent="0.3">
      <c r="Q816" s="84">
        <v>3236.4869237541602</v>
      </c>
      <c r="R816" s="93">
        <v>112.82250000000001</v>
      </c>
    </row>
    <row r="817" spans="17:18" x14ac:dyDescent="0.3">
      <c r="Q817" s="80">
        <v>2762.5157089416598</v>
      </c>
      <c r="R817" s="92">
        <v>110.1425</v>
      </c>
    </row>
    <row r="818" spans="17:18" x14ac:dyDescent="0.3">
      <c r="Q818" s="84">
        <v>3531.5317287999901</v>
      </c>
      <c r="R818" s="93">
        <v>109.690833333333</v>
      </c>
    </row>
    <row r="819" spans="17:18" x14ac:dyDescent="0.3">
      <c r="Q819" s="80">
        <v>2745.1802333625001</v>
      </c>
      <c r="R819" s="92">
        <v>109.82583333333299</v>
      </c>
    </row>
    <row r="820" spans="17:18" x14ac:dyDescent="0.3">
      <c r="Q820" s="84">
        <v>3355.4509319083299</v>
      </c>
      <c r="R820" s="93">
        <v>111.9975</v>
      </c>
    </row>
    <row r="821" spans="17:18" x14ac:dyDescent="0.3">
      <c r="Q821" s="80">
        <v>2603.7976719583298</v>
      </c>
      <c r="R821" s="92">
        <v>111.880833333333</v>
      </c>
    </row>
    <row r="822" spans="17:18" x14ac:dyDescent="0.3">
      <c r="Q822" s="84">
        <v>2861.9960459624899</v>
      </c>
      <c r="R822" s="93">
        <v>112.26333333333299</v>
      </c>
    </row>
    <row r="823" spans="17:18" x14ac:dyDescent="0.3">
      <c r="Q823" s="80">
        <v>2363.6217625333302</v>
      </c>
      <c r="R823" s="92">
        <v>110.1575</v>
      </c>
    </row>
    <row r="824" spans="17:18" x14ac:dyDescent="0.3">
      <c r="Q824" s="84">
        <v>2935.9480111624898</v>
      </c>
      <c r="R824" s="93">
        <v>111.238333333333</v>
      </c>
    </row>
    <row r="825" spans="17:18" x14ac:dyDescent="0.3">
      <c r="Q825" s="80">
        <v>2179.3191565458301</v>
      </c>
      <c r="R825" s="92">
        <v>110.713333333333</v>
      </c>
    </row>
    <row r="826" spans="17:18" x14ac:dyDescent="0.3">
      <c r="Q826" s="84">
        <v>2726.05105495833</v>
      </c>
      <c r="R826" s="93">
        <v>109.839166666666</v>
      </c>
    </row>
    <row r="827" spans="17:18" x14ac:dyDescent="0.3">
      <c r="Q827" s="80">
        <v>1942.2621511416601</v>
      </c>
      <c r="R827" s="92">
        <v>111.431666666666</v>
      </c>
    </row>
    <row r="828" spans="17:18" x14ac:dyDescent="0.3">
      <c r="Q828" s="84">
        <v>2233.6403290041599</v>
      </c>
      <c r="R828" s="93">
        <v>111.12583333333301</v>
      </c>
    </row>
    <row r="829" spans="17:18" x14ac:dyDescent="0.3">
      <c r="Q829" s="80">
        <v>2017.2257905399899</v>
      </c>
      <c r="R829" s="92">
        <v>111.320999999999</v>
      </c>
    </row>
    <row r="830" spans="17:18" x14ac:dyDescent="0.3">
      <c r="Q830" s="84">
        <v>2359.1199209874899</v>
      </c>
      <c r="R830" s="93">
        <v>111.66500000000001</v>
      </c>
    </row>
    <row r="831" spans="17:18" x14ac:dyDescent="0.3">
      <c r="Q831" s="80">
        <v>2334.5526278249999</v>
      </c>
      <c r="R831" s="92">
        <v>111.086249999999</v>
      </c>
    </row>
    <row r="832" spans="17:18" x14ac:dyDescent="0.3">
      <c r="Q832" s="84">
        <v>2805.6281315333299</v>
      </c>
      <c r="R832" s="93">
        <v>110.28916666666601</v>
      </c>
    </row>
    <row r="833" spans="17:18" x14ac:dyDescent="0.3">
      <c r="Q833" s="80">
        <v>2303.4694622749898</v>
      </c>
      <c r="R833" s="92">
        <v>111.447499999999</v>
      </c>
    </row>
    <row r="834" spans="17:18" x14ac:dyDescent="0.3">
      <c r="Q834" s="84">
        <v>3590.6828627166601</v>
      </c>
      <c r="R834" s="93">
        <v>111.65249999999899</v>
      </c>
    </row>
    <row r="835" spans="17:18" x14ac:dyDescent="0.3">
      <c r="Q835" s="80">
        <v>2704.1649466458298</v>
      </c>
      <c r="R835" s="92">
        <v>110.511666666666</v>
      </c>
    </row>
    <row r="836" spans="17:18" x14ac:dyDescent="0.3">
      <c r="Q836" s="84">
        <v>3365.87835465833</v>
      </c>
      <c r="R836" s="93">
        <v>111.26</v>
      </c>
    </row>
    <row r="837" spans="17:18" x14ac:dyDescent="0.3">
      <c r="Q837" s="80">
        <v>2625.0986705750001</v>
      </c>
      <c r="R837" s="92">
        <v>108.296666666666</v>
      </c>
    </row>
    <row r="838" spans="17:18" x14ac:dyDescent="0.3">
      <c r="Q838" s="84">
        <v>2556.60953337916</v>
      </c>
      <c r="R838" s="93">
        <v>110.400833333333</v>
      </c>
    </row>
    <row r="839" spans="17:18" x14ac:dyDescent="0.3">
      <c r="Q839" s="80">
        <v>1823.0696327749899</v>
      </c>
      <c r="R839" s="92">
        <v>109.86499999999999</v>
      </c>
    </row>
    <row r="840" spans="17:18" x14ac:dyDescent="0.3">
      <c r="Q840" s="84">
        <v>2037.7230165041599</v>
      </c>
      <c r="R840" s="93">
        <v>110.74250000000001</v>
      </c>
    </row>
    <row r="841" spans="17:18" x14ac:dyDescent="0.3">
      <c r="Q841" s="80">
        <v>1722.8896464541599</v>
      </c>
      <c r="R841" s="92">
        <v>110.730833333333</v>
      </c>
    </row>
    <row r="842" spans="17:18" x14ac:dyDescent="0.3">
      <c r="Q842" s="84">
        <v>2063.51221467083</v>
      </c>
      <c r="R842" s="93">
        <v>108.71583333333299</v>
      </c>
    </row>
    <row r="843" spans="17:18" x14ac:dyDescent="0.3">
      <c r="Q843" s="80">
        <v>2069.9034216374898</v>
      </c>
      <c r="R843" s="92">
        <v>109.44750000000001</v>
      </c>
    </row>
    <row r="844" spans="17:18" x14ac:dyDescent="0.3">
      <c r="Q844" s="84">
        <v>2923.37536639583</v>
      </c>
      <c r="R844" s="93">
        <v>111.644999999999</v>
      </c>
    </row>
    <row r="845" spans="17:18" x14ac:dyDescent="0.3">
      <c r="Q845" s="80">
        <v>2277.0611217166602</v>
      </c>
      <c r="R845" s="92">
        <v>111.01499999999901</v>
      </c>
    </row>
    <row r="846" spans="17:18" x14ac:dyDescent="0.3">
      <c r="Q846" s="84">
        <v>3388.0708861041599</v>
      </c>
      <c r="R846" s="93">
        <v>110.439166666666</v>
      </c>
    </row>
    <row r="847" spans="17:18" x14ac:dyDescent="0.3">
      <c r="Q847" s="80">
        <v>2553.06626393333</v>
      </c>
      <c r="R847" s="92">
        <v>109.7925</v>
      </c>
    </row>
    <row r="848" spans="17:18" x14ac:dyDescent="0.3">
      <c r="Q848" s="84">
        <v>3123.8353176083301</v>
      </c>
      <c r="R848" s="93">
        <v>110.529166666666</v>
      </c>
    </row>
    <row r="849" spans="17:18" x14ac:dyDescent="0.3">
      <c r="Q849" s="80">
        <v>2302.3936510291601</v>
      </c>
      <c r="R849" s="92">
        <v>110.634166666666</v>
      </c>
    </row>
    <row r="850" spans="17:18" x14ac:dyDescent="0.3">
      <c r="Q850" s="84">
        <v>2913.6543985708299</v>
      </c>
      <c r="R850" s="93">
        <v>109.00416666666599</v>
      </c>
    </row>
    <row r="851" spans="17:18" x14ac:dyDescent="0.3">
      <c r="Q851" s="80">
        <v>2279.9175524666598</v>
      </c>
      <c r="R851" s="92">
        <v>110.425</v>
      </c>
    </row>
    <row r="852" spans="17:18" x14ac:dyDescent="0.3">
      <c r="Q852" s="84">
        <v>2813.4237973208301</v>
      </c>
      <c r="R852" s="93">
        <v>110.660833333333</v>
      </c>
    </row>
    <row r="853" spans="17:18" x14ac:dyDescent="0.3">
      <c r="Q853" s="80">
        <v>1968.99549426666</v>
      </c>
      <c r="R853" s="92">
        <v>110.2175</v>
      </c>
    </row>
    <row r="854" spans="17:18" x14ac:dyDescent="0.3">
      <c r="Q854" s="84">
        <v>2389.08068954583</v>
      </c>
      <c r="R854" s="93">
        <v>109.52249999999999</v>
      </c>
    </row>
    <row r="855" spans="17:18" x14ac:dyDescent="0.3">
      <c r="Q855" s="80">
        <v>1789.86981436666</v>
      </c>
      <c r="R855" s="92">
        <v>111.56</v>
      </c>
    </row>
    <row r="856" spans="17:18" x14ac:dyDescent="0.3">
      <c r="Q856" s="84">
        <v>2359.7180916666598</v>
      </c>
      <c r="R856" s="93">
        <v>108.58</v>
      </c>
    </row>
    <row r="857" spans="17:18" x14ac:dyDescent="0.3">
      <c r="Q857" s="80">
        <v>2029.4388739291601</v>
      </c>
      <c r="R857" s="92">
        <v>110.815833333333</v>
      </c>
    </row>
    <row r="858" spans="17:18" x14ac:dyDescent="0.3">
      <c r="Q858" s="84">
        <v>2184.9103650041602</v>
      </c>
      <c r="R858" s="93">
        <v>110.408333333333</v>
      </c>
    </row>
    <row r="859" spans="17:18" x14ac:dyDescent="0.3">
      <c r="Q859" s="80">
        <v>2196.38929249999</v>
      </c>
      <c r="R859" s="92">
        <v>111.223333333333</v>
      </c>
    </row>
    <row r="860" spans="17:18" x14ac:dyDescent="0.3">
      <c r="Q860" s="84">
        <v>2432.6821969624998</v>
      </c>
      <c r="R860" s="93">
        <v>109.50083333333301</v>
      </c>
    </row>
    <row r="861" spans="17:18" x14ac:dyDescent="0.3">
      <c r="Q861" s="80">
        <v>2011.3950495611</v>
      </c>
      <c r="R861" s="92">
        <v>111.568888888888</v>
      </c>
    </row>
    <row r="862" spans="17:18" x14ac:dyDescent="0.3">
      <c r="Q862" s="84">
        <v>2633.6015288999902</v>
      </c>
      <c r="R862" s="93">
        <v>109.425</v>
      </c>
    </row>
    <row r="863" spans="17:18" x14ac:dyDescent="0.3">
      <c r="Q863" s="80">
        <v>2200.4233423099899</v>
      </c>
      <c r="R863" s="92">
        <v>110.59399999999999</v>
      </c>
    </row>
    <row r="864" spans="17:18" x14ac:dyDescent="0.3">
      <c r="Q864" s="84">
        <v>2618.3027622916602</v>
      </c>
      <c r="R864" s="93">
        <v>111.001666666666</v>
      </c>
    </row>
    <row r="865" spans="17:18" x14ac:dyDescent="0.3">
      <c r="Q865" s="80">
        <v>2180.1996981277698</v>
      </c>
      <c r="R865" s="92">
        <v>110.672222222222</v>
      </c>
    </row>
    <row r="866" spans="17:18" x14ac:dyDescent="0.3">
      <c r="Q866" s="84">
        <v>2672.35888205833</v>
      </c>
      <c r="R866" s="93">
        <v>110.75083333333301</v>
      </c>
    </row>
    <row r="867" spans="17:18" x14ac:dyDescent="0.3">
      <c r="Q867" s="80">
        <v>2004.5064299727201</v>
      </c>
      <c r="R867" s="92">
        <v>109.534545454545</v>
      </c>
    </row>
    <row r="868" spans="17:18" x14ac:dyDescent="0.3">
      <c r="Q868" s="84">
        <v>2614.9927077249899</v>
      </c>
      <c r="R868" s="93">
        <v>111.82583333333299</v>
      </c>
    </row>
    <row r="869" spans="17:18" x14ac:dyDescent="0.3">
      <c r="Q869" s="80">
        <v>2097.69024651666</v>
      </c>
      <c r="R869" s="92">
        <v>109.93749999999901</v>
      </c>
    </row>
    <row r="870" spans="17:18" x14ac:dyDescent="0.3">
      <c r="Q870" s="84">
        <v>2409.2647808500001</v>
      </c>
      <c r="R870" s="93">
        <v>110.033333333333</v>
      </c>
    </row>
    <row r="871" spans="17:18" x14ac:dyDescent="0.3">
      <c r="Q871" s="80">
        <v>2208.2178144750001</v>
      </c>
      <c r="R871" s="92">
        <v>110.322499999999</v>
      </c>
    </row>
    <row r="872" spans="17:18" x14ac:dyDescent="0.3">
      <c r="Q872" s="84">
        <v>2481.62320262916</v>
      </c>
      <c r="R872" s="93">
        <v>112.010833333333</v>
      </c>
    </row>
    <row r="873" spans="17:18" x14ac:dyDescent="0.3">
      <c r="Q873" s="80">
        <v>1865.7514559624899</v>
      </c>
      <c r="R873" s="92">
        <v>111.680833333333</v>
      </c>
    </row>
    <row r="874" spans="17:18" x14ac:dyDescent="0.3">
      <c r="Q874" s="84">
        <v>2161.9760966541598</v>
      </c>
      <c r="R874" s="93">
        <v>110.705833333333</v>
      </c>
    </row>
    <row r="875" spans="17:18" x14ac:dyDescent="0.3">
      <c r="Q875" s="80">
        <v>2059.1577108863598</v>
      </c>
      <c r="R875" s="92">
        <v>109.649999999999</v>
      </c>
    </row>
    <row r="876" spans="17:18" x14ac:dyDescent="0.3">
      <c r="Q876" s="84">
        <v>2244.5299330875</v>
      </c>
      <c r="R876" s="93">
        <v>110.38</v>
      </c>
    </row>
    <row r="877" spans="17:18" x14ac:dyDescent="0.3">
      <c r="Q877" s="80">
        <v>2290.24188112499</v>
      </c>
      <c r="R877" s="92">
        <v>112.07250000000001</v>
      </c>
    </row>
    <row r="878" spans="17:18" x14ac:dyDescent="0.3">
      <c r="Q878" s="84">
        <v>2529.3986842363602</v>
      </c>
      <c r="R878" s="93">
        <v>110.425454545454</v>
      </c>
    </row>
    <row r="879" spans="17:18" x14ac:dyDescent="0.3">
      <c r="Q879" s="80">
        <v>2028.51025856499</v>
      </c>
      <c r="R879" s="92">
        <v>107.849</v>
      </c>
    </row>
    <row r="880" spans="17:18" x14ac:dyDescent="0.3">
      <c r="Q880" s="84">
        <v>2377.9403508958299</v>
      </c>
      <c r="R880" s="93">
        <v>109.603333333333</v>
      </c>
    </row>
    <row r="881" spans="17:18" x14ac:dyDescent="0.3">
      <c r="Q881" s="80">
        <v>1952.47576309285</v>
      </c>
      <c r="R881" s="92">
        <v>110.65714285714201</v>
      </c>
    </row>
    <row r="882" spans="17:18" x14ac:dyDescent="0.3">
      <c r="Q882" s="84">
        <v>2220.3295659833302</v>
      </c>
      <c r="R882" s="93">
        <v>110.18583333333299</v>
      </c>
    </row>
    <row r="883" spans="17:18" x14ac:dyDescent="0.3">
      <c r="Q883" s="80">
        <v>1874.4952763250001</v>
      </c>
      <c r="R883" s="92">
        <v>108.954999999999</v>
      </c>
    </row>
    <row r="884" spans="17:18" x14ac:dyDescent="0.3">
      <c r="Q884" s="84">
        <v>2408.1716978958302</v>
      </c>
      <c r="R884" s="93">
        <v>111.346666666666</v>
      </c>
    </row>
    <row r="885" spans="17:18" x14ac:dyDescent="0.3">
      <c r="Q885" s="80">
        <v>2348.2187846291599</v>
      </c>
      <c r="R885" s="92">
        <v>109.24166666666601</v>
      </c>
    </row>
    <row r="886" spans="17:18" x14ac:dyDescent="0.3">
      <c r="Q886" s="84">
        <v>2781.20463690833</v>
      </c>
      <c r="R886" s="93">
        <v>110.784166666666</v>
      </c>
    </row>
    <row r="887" spans="17:18" x14ac:dyDescent="0.3">
      <c r="Q887" s="80">
        <v>2134.7472275291602</v>
      </c>
      <c r="R887" s="92">
        <v>110.38166666666601</v>
      </c>
    </row>
    <row r="888" spans="17:18" x14ac:dyDescent="0.3">
      <c r="Q888" s="84">
        <v>2486.2344025124899</v>
      </c>
      <c r="R888" s="93">
        <v>110.847499999999</v>
      </c>
    </row>
    <row r="889" spans="17:18" x14ac:dyDescent="0.3">
      <c r="Q889" s="80">
        <v>2081.8465858208301</v>
      </c>
      <c r="R889" s="92">
        <v>110.451666666666</v>
      </c>
    </row>
    <row r="890" spans="17:18" x14ac:dyDescent="0.3">
      <c r="Q890" s="84">
        <v>2492.7292517333299</v>
      </c>
      <c r="R890" s="93">
        <v>110.620833333333</v>
      </c>
    </row>
    <row r="891" spans="17:18" x14ac:dyDescent="0.3">
      <c r="Q891" s="80">
        <v>2041.2911814045401</v>
      </c>
      <c r="R891" s="92">
        <v>110.66181818181801</v>
      </c>
    </row>
    <row r="892" spans="17:18" x14ac:dyDescent="0.3">
      <c r="Q892" s="84">
        <v>2261.4539451958299</v>
      </c>
      <c r="R892" s="93">
        <v>109.99166666666601</v>
      </c>
    </row>
    <row r="893" spans="17:18" x14ac:dyDescent="0.3">
      <c r="Q893" s="80">
        <v>2236.3815262166599</v>
      </c>
      <c r="R893" s="92">
        <v>111.17444444444401</v>
      </c>
    </row>
    <row r="894" spans="17:18" x14ac:dyDescent="0.3">
      <c r="Q894" s="84">
        <v>2294.4026380458299</v>
      </c>
      <c r="R894" s="93">
        <v>111.35250000000001</v>
      </c>
    </row>
    <row r="895" spans="17:18" x14ac:dyDescent="0.3">
      <c r="Q895" s="80">
        <v>1918.97782055624</v>
      </c>
      <c r="R895" s="92">
        <v>111.416249999999</v>
      </c>
    </row>
    <row r="896" spans="17:18" x14ac:dyDescent="0.3">
      <c r="Q896" s="84">
        <v>2049.31759405499</v>
      </c>
      <c r="R896" s="93">
        <v>112.17400000000001</v>
      </c>
    </row>
    <row r="897" spans="17:18" x14ac:dyDescent="0.3">
      <c r="Q897" s="80">
        <v>1942.2035167500001</v>
      </c>
      <c r="R897" s="92">
        <v>109.81</v>
      </c>
    </row>
    <row r="898" spans="17:18" x14ac:dyDescent="0.3">
      <c r="Q898" s="84">
        <v>2079.3220612045402</v>
      </c>
      <c r="R898" s="93">
        <v>108.751818181818</v>
      </c>
    </row>
    <row r="899" spans="17:18" x14ac:dyDescent="0.3">
      <c r="Q899" s="80">
        <v>2228.21130526874</v>
      </c>
      <c r="R899" s="92">
        <v>112.31874999999999</v>
      </c>
    </row>
    <row r="900" spans="17:18" x14ac:dyDescent="0.3">
      <c r="Q900" s="84">
        <v>2356.6979502374902</v>
      </c>
      <c r="R900" s="93">
        <v>110.475833333333</v>
      </c>
    </row>
    <row r="901" spans="17:18" x14ac:dyDescent="0.3">
      <c r="Q901" s="80">
        <v>2131.2112628357099</v>
      </c>
      <c r="R901" s="92">
        <v>110.97571428571401</v>
      </c>
    </row>
    <row r="902" spans="17:18" x14ac:dyDescent="0.3">
      <c r="Q902" s="84">
        <v>2234.2020854749899</v>
      </c>
      <c r="R902" s="93">
        <v>109.71583333333299</v>
      </c>
    </row>
    <row r="903" spans="17:18" x14ac:dyDescent="0.3">
      <c r="Q903" s="80">
        <v>1989.2252733749899</v>
      </c>
      <c r="R903" s="92">
        <v>111.19416666666601</v>
      </c>
    </row>
    <row r="904" spans="17:18" x14ac:dyDescent="0.3">
      <c r="Q904" s="84">
        <v>2125.4146722874898</v>
      </c>
      <c r="R904" s="93">
        <v>111.43833333333301</v>
      </c>
    </row>
    <row r="905" spans="17:18" x14ac:dyDescent="0.3">
      <c r="Q905" s="80">
        <v>2170.7718819333199</v>
      </c>
      <c r="R905" s="92">
        <v>111.075555555555</v>
      </c>
    </row>
    <row r="906" spans="17:18" x14ac:dyDescent="0.3">
      <c r="Q906" s="84">
        <v>2196.29722014444</v>
      </c>
      <c r="R906" s="93">
        <v>111.92333333333301</v>
      </c>
    </row>
    <row r="907" spans="17:18" x14ac:dyDescent="0.3">
      <c r="Q907" s="80">
        <v>1865.2321135875</v>
      </c>
      <c r="R907" s="92">
        <v>109.86</v>
      </c>
    </row>
    <row r="908" spans="17:18" x14ac:dyDescent="0.3">
      <c r="Q908" s="84">
        <v>1895.44555601666</v>
      </c>
      <c r="R908" s="93">
        <v>111.73111111111101</v>
      </c>
    </row>
    <row r="909" spans="17:18" x14ac:dyDescent="0.3">
      <c r="Q909" s="80">
        <v>1872.2638883899899</v>
      </c>
      <c r="R909" s="92">
        <v>109.65</v>
      </c>
    </row>
    <row r="910" spans="17:18" x14ac:dyDescent="0.3">
      <c r="Q910" s="84">
        <v>2022.95829487777</v>
      </c>
      <c r="R910" s="93">
        <v>109.64444444444401</v>
      </c>
    </row>
    <row r="911" spans="17:18" x14ac:dyDescent="0.3">
      <c r="Q911" s="80">
        <v>1790.18647413333</v>
      </c>
      <c r="R911" s="92">
        <v>113.766666666666</v>
      </c>
    </row>
    <row r="912" spans="17:18" x14ac:dyDescent="0.3">
      <c r="Q912" s="84">
        <v>2015.71379709999</v>
      </c>
      <c r="R912" s="93">
        <v>109.075</v>
      </c>
    </row>
    <row r="913" spans="17:18" x14ac:dyDescent="0.3">
      <c r="Q913" s="80">
        <v>2113.80004124999</v>
      </c>
      <c r="R913" s="92">
        <v>94.158333333333303</v>
      </c>
    </row>
    <row r="914" spans="17:18" x14ac:dyDescent="0.3">
      <c r="Q914" s="84">
        <v>2426.57113838636</v>
      </c>
      <c r="R914" s="93">
        <v>95.01</v>
      </c>
    </row>
    <row r="915" spans="17:18" x14ac:dyDescent="0.3">
      <c r="Q915" s="80">
        <v>2448.2077285999999</v>
      </c>
      <c r="R915" s="92">
        <v>97.0042857142857</v>
      </c>
    </row>
    <row r="916" spans="17:18" x14ac:dyDescent="0.3">
      <c r="Q916" s="84">
        <v>2647.5638321749898</v>
      </c>
      <c r="R916" s="93">
        <v>91.094999999999999</v>
      </c>
    </row>
    <row r="917" spans="17:18" x14ac:dyDescent="0.3">
      <c r="Q917" s="80">
        <v>2236.15374529583</v>
      </c>
      <c r="R917" s="92">
        <v>93.653333333333293</v>
      </c>
    </row>
    <row r="918" spans="17:18" x14ac:dyDescent="0.3">
      <c r="Q918" s="84">
        <v>2960.3368238749899</v>
      </c>
      <c r="R918" s="93">
        <v>93.149999999999906</v>
      </c>
    </row>
    <row r="919" spans="17:18" x14ac:dyDescent="0.3">
      <c r="Q919" s="80">
        <v>2407.5297075374901</v>
      </c>
      <c r="R919" s="92">
        <v>91.319166666666604</v>
      </c>
    </row>
    <row r="920" spans="17:18" x14ac:dyDescent="0.3">
      <c r="Q920" s="84">
        <v>3090.4349697999901</v>
      </c>
      <c r="R920" s="93">
        <v>92.242499999999893</v>
      </c>
    </row>
    <row r="921" spans="17:18" x14ac:dyDescent="0.3">
      <c r="Q921" s="80">
        <v>2288.5196504999899</v>
      </c>
      <c r="R921" s="92">
        <v>94.639999999999901</v>
      </c>
    </row>
    <row r="922" spans="17:18" x14ac:dyDescent="0.3">
      <c r="Q922" s="84">
        <v>2693.8758898999899</v>
      </c>
      <c r="R922" s="93">
        <v>93.194166666666604</v>
      </c>
    </row>
    <row r="923" spans="17:18" x14ac:dyDescent="0.3">
      <c r="Q923" s="80">
        <v>2206.7949992642798</v>
      </c>
      <c r="R923" s="92">
        <v>93.35</v>
      </c>
    </row>
    <row r="924" spans="17:18" x14ac:dyDescent="0.3">
      <c r="Q924" s="84">
        <v>2365.86784169166</v>
      </c>
      <c r="R924" s="93">
        <v>90.462500000000006</v>
      </c>
    </row>
    <row r="925" spans="17:18" x14ac:dyDescent="0.3">
      <c r="Q925" s="80">
        <v>2131.5617423333301</v>
      </c>
      <c r="R925" s="92">
        <v>98.07</v>
      </c>
    </row>
    <row r="926" spans="17:18" x14ac:dyDescent="0.3">
      <c r="Q926" s="84">
        <v>2359.2976642333301</v>
      </c>
      <c r="R926" s="93">
        <v>92.285833333333301</v>
      </c>
    </row>
    <row r="927" spans="17:18" x14ac:dyDescent="0.3">
      <c r="Q927" s="80">
        <v>2337.9500703833301</v>
      </c>
      <c r="R927" s="92">
        <v>95.527499999999904</v>
      </c>
    </row>
    <row r="928" spans="17:18" x14ac:dyDescent="0.3">
      <c r="Q928" s="84">
        <v>2912.4833422541601</v>
      </c>
      <c r="R928" s="93">
        <v>94.653333333333293</v>
      </c>
    </row>
    <row r="929" spans="17:18" x14ac:dyDescent="0.3">
      <c r="Q929" s="80">
        <v>2295.36409883333</v>
      </c>
      <c r="R929" s="92">
        <v>90.486666666666594</v>
      </c>
    </row>
    <row r="930" spans="17:18" x14ac:dyDescent="0.3">
      <c r="Q930" s="84">
        <v>2958.7262230958299</v>
      </c>
      <c r="R930" s="93">
        <v>93.8391666666666</v>
      </c>
    </row>
    <row r="931" spans="17:18" x14ac:dyDescent="0.3">
      <c r="Q931" s="80">
        <v>2372.2789152708301</v>
      </c>
      <c r="R931" s="92">
        <v>94.469166666666595</v>
      </c>
    </row>
    <row r="932" spans="17:18" x14ac:dyDescent="0.3">
      <c r="Q932" s="84">
        <v>2944.1665049916601</v>
      </c>
      <c r="R932" s="93">
        <v>93.632499999999993</v>
      </c>
    </row>
    <row r="933" spans="17:18" x14ac:dyDescent="0.3">
      <c r="Q933" s="80">
        <v>2434.2545983291602</v>
      </c>
      <c r="R933" s="92">
        <v>95.8958333333333</v>
      </c>
    </row>
    <row r="934" spans="17:18" x14ac:dyDescent="0.3">
      <c r="Q934" s="84">
        <v>2856.5136013041601</v>
      </c>
      <c r="R934" s="93">
        <v>91.8391666666666</v>
      </c>
    </row>
    <row r="935" spans="17:18" x14ac:dyDescent="0.3">
      <c r="Q935" s="80">
        <v>2476.64930895833</v>
      </c>
      <c r="R935" s="92">
        <v>93.137499999999903</v>
      </c>
    </row>
    <row r="936" spans="17:18" x14ac:dyDescent="0.3">
      <c r="Q936" s="84">
        <v>2751.0332943083299</v>
      </c>
      <c r="R936" s="93">
        <v>94.092500000000001</v>
      </c>
    </row>
    <row r="937" spans="17:18" x14ac:dyDescent="0.3">
      <c r="Q937" s="80">
        <v>2073.3610607041601</v>
      </c>
      <c r="R937" s="92">
        <v>92.850833333333298</v>
      </c>
    </row>
    <row r="938" spans="17:18" x14ac:dyDescent="0.3">
      <c r="Q938" s="84">
        <v>2334.1648400416602</v>
      </c>
      <c r="R938" s="93">
        <v>95.744166666666601</v>
      </c>
    </row>
    <row r="939" spans="17:18" x14ac:dyDescent="0.3">
      <c r="Q939" s="80">
        <v>2055.7750104791598</v>
      </c>
      <c r="R939" s="92">
        <v>92.740833333333299</v>
      </c>
    </row>
    <row r="940" spans="17:18" x14ac:dyDescent="0.3">
      <c r="Q940" s="84">
        <v>2477.5667578541602</v>
      </c>
      <c r="R940" s="93">
        <v>90.087500000000006</v>
      </c>
    </row>
    <row r="941" spans="17:18" x14ac:dyDescent="0.3">
      <c r="Q941" s="80">
        <v>2201.8428448958298</v>
      </c>
      <c r="R941" s="92">
        <v>92.152499999999904</v>
      </c>
    </row>
    <row r="942" spans="17:18" x14ac:dyDescent="0.3">
      <c r="Q942" s="84">
        <v>2783.7458944458299</v>
      </c>
      <c r="R942" s="93">
        <v>95.6875</v>
      </c>
    </row>
    <row r="943" spans="17:18" x14ac:dyDescent="0.3">
      <c r="Q943" s="80">
        <v>2191.43477437916</v>
      </c>
      <c r="R943" s="92">
        <v>91.192499999999995</v>
      </c>
    </row>
    <row r="944" spans="17:18" x14ac:dyDescent="0.3">
      <c r="Q944" s="84">
        <v>2736.8444697791601</v>
      </c>
      <c r="R944" s="93">
        <v>93.9166666666666</v>
      </c>
    </row>
    <row r="945" spans="17:18" x14ac:dyDescent="0.3">
      <c r="Q945" s="80">
        <v>2292.4584675374999</v>
      </c>
      <c r="R945" s="92">
        <v>90.254166666666606</v>
      </c>
    </row>
    <row r="946" spans="17:18" x14ac:dyDescent="0.3">
      <c r="Q946" s="84">
        <v>2600.28185396249</v>
      </c>
      <c r="R946" s="93">
        <v>93.100833333333298</v>
      </c>
    </row>
    <row r="947" spans="17:18" x14ac:dyDescent="0.3">
      <c r="Q947" s="80">
        <v>2238.1594617291598</v>
      </c>
      <c r="R947" s="92">
        <v>96.163333333333298</v>
      </c>
    </row>
    <row r="948" spans="17:18" x14ac:dyDescent="0.3">
      <c r="Q948" s="84">
        <v>2570.20604453333</v>
      </c>
      <c r="R948" s="93">
        <v>92.972499999999997</v>
      </c>
    </row>
    <row r="949" spans="17:18" x14ac:dyDescent="0.3">
      <c r="Q949" s="80">
        <v>2178.1450835374999</v>
      </c>
      <c r="R949" s="92">
        <v>88.909999999999897</v>
      </c>
    </row>
    <row r="950" spans="17:18" x14ac:dyDescent="0.3">
      <c r="Q950" s="84">
        <v>2458.4068403333299</v>
      </c>
      <c r="R950" s="93">
        <v>93.142499999999899</v>
      </c>
    </row>
    <row r="951" spans="17:18" x14ac:dyDescent="0.3">
      <c r="Q951" s="80">
        <v>1947.3650472541599</v>
      </c>
      <c r="R951" s="92">
        <v>93.240833333333299</v>
      </c>
    </row>
    <row r="952" spans="17:18" x14ac:dyDescent="0.3">
      <c r="Q952" s="84">
        <v>2177.5841689416602</v>
      </c>
      <c r="R952" s="93">
        <v>91.870833333333294</v>
      </c>
    </row>
    <row r="953" spans="17:18" x14ac:dyDescent="0.3">
      <c r="Q953" s="80">
        <v>1923.60790184999</v>
      </c>
      <c r="R953" s="92">
        <v>92.873333333333306</v>
      </c>
    </row>
    <row r="954" spans="17:18" x14ac:dyDescent="0.3">
      <c r="Q954" s="84">
        <v>2084.3268327874898</v>
      </c>
      <c r="R954" s="93">
        <v>88.707499999999996</v>
      </c>
    </row>
    <row r="955" spans="17:18" x14ac:dyDescent="0.3">
      <c r="Q955" s="80">
        <v>2178.3010684624901</v>
      </c>
      <c r="R955" s="92">
        <v>92.928333333333299</v>
      </c>
    </row>
    <row r="956" spans="17:18" x14ac:dyDescent="0.3">
      <c r="Q956" s="84">
        <v>2342.1035759041602</v>
      </c>
      <c r="R956" s="93">
        <v>94.216666666666598</v>
      </c>
    </row>
    <row r="957" spans="17:18" x14ac:dyDescent="0.3">
      <c r="Q957" s="80">
        <v>1986.8119818208299</v>
      </c>
      <c r="R957" s="92">
        <v>90.968333333333305</v>
      </c>
    </row>
    <row r="958" spans="17:18" x14ac:dyDescent="0.3">
      <c r="Q958" s="84">
        <v>2492.27483820416</v>
      </c>
      <c r="R958" s="93">
        <v>93.7708333333333</v>
      </c>
    </row>
    <row r="959" spans="17:18" x14ac:dyDescent="0.3">
      <c r="Q959" s="80">
        <v>2011.5389245375</v>
      </c>
      <c r="R959" s="92">
        <v>97.500833333333304</v>
      </c>
    </row>
    <row r="960" spans="17:18" x14ac:dyDescent="0.3">
      <c r="Q960" s="84">
        <v>2541.34914761666</v>
      </c>
      <c r="R960" s="93">
        <v>95.994166666666601</v>
      </c>
    </row>
    <row r="961" spans="17:18" x14ac:dyDescent="0.3">
      <c r="Q961" s="80">
        <v>1869.39257215833</v>
      </c>
      <c r="R961" s="92">
        <v>92.954166666666595</v>
      </c>
    </row>
    <row r="962" spans="17:18" x14ac:dyDescent="0.3">
      <c r="Q962" s="84">
        <v>2113.9166695624899</v>
      </c>
      <c r="R962" s="93">
        <v>93.922499999999999</v>
      </c>
    </row>
    <row r="963" spans="17:18" x14ac:dyDescent="0.3">
      <c r="Q963" s="80">
        <v>2041.3888132874899</v>
      </c>
      <c r="R963" s="92">
        <v>94.066666666666606</v>
      </c>
    </row>
    <row r="964" spans="17:18" x14ac:dyDescent="0.3">
      <c r="Q964" s="84">
        <v>2392.579391925</v>
      </c>
      <c r="R964" s="93">
        <v>91.638333333333307</v>
      </c>
    </row>
    <row r="965" spans="17:18" x14ac:dyDescent="0.3">
      <c r="Q965" s="80">
        <v>1847.6206024749899</v>
      </c>
      <c r="R965" s="92">
        <v>92.293333333333294</v>
      </c>
    </row>
    <row r="966" spans="17:18" x14ac:dyDescent="0.3">
      <c r="Q966" s="84">
        <v>2103.7799291791598</v>
      </c>
      <c r="R966" s="93">
        <v>90.272499999999994</v>
      </c>
    </row>
    <row r="967" spans="17:18" x14ac:dyDescent="0.3">
      <c r="Q967" s="80">
        <v>1684.3235995374901</v>
      </c>
      <c r="R967" s="92">
        <v>96.438333333333304</v>
      </c>
    </row>
    <row r="968" spans="17:18" x14ac:dyDescent="0.3">
      <c r="Q968" s="84">
        <v>2057.4672101124902</v>
      </c>
      <c r="R968" s="93">
        <v>93.667500000000004</v>
      </c>
    </row>
    <row r="969" spans="17:18" x14ac:dyDescent="0.3">
      <c r="Q969" s="80">
        <v>2173.1531144277701</v>
      </c>
      <c r="R969" s="92">
        <v>90.662222222222198</v>
      </c>
    </row>
    <row r="970" spans="17:18" x14ac:dyDescent="0.3">
      <c r="Q970" s="84">
        <v>2380.5147788583299</v>
      </c>
      <c r="R970" s="93">
        <v>93.676666666666605</v>
      </c>
    </row>
    <row r="971" spans="17:18" x14ac:dyDescent="0.3">
      <c r="Q971" s="80">
        <v>2278.7772955714199</v>
      </c>
      <c r="R971" s="92">
        <v>89.397142857142796</v>
      </c>
    </row>
    <row r="972" spans="17:18" x14ac:dyDescent="0.3">
      <c r="Q972" s="84">
        <v>2434.3405128333302</v>
      </c>
      <c r="R972" s="93">
        <v>93.325833333333307</v>
      </c>
    </row>
    <row r="973" spans="17:18" x14ac:dyDescent="0.3">
      <c r="Q973" s="80">
        <v>2006.54166748749</v>
      </c>
      <c r="R973" s="92">
        <v>95.897499999999994</v>
      </c>
    </row>
    <row r="974" spans="17:18" x14ac:dyDescent="0.3">
      <c r="Q974" s="84">
        <v>2714.09375346363</v>
      </c>
      <c r="R974" s="93">
        <v>91.956363636363605</v>
      </c>
    </row>
    <row r="975" spans="17:18" x14ac:dyDescent="0.3">
      <c r="Q975" s="80">
        <v>2391.99487152856</v>
      </c>
      <c r="R975" s="92">
        <v>92.462857142857104</v>
      </c>
    </row>
    <row r="976" spans="17:18" x14ac:dyDescent="0.3">
      <c r="Q976" s="84">
        <v>2329.3039084624902</v>
      </c>
      <c r="R976" s="93">
        <v>95.384999999999906</v>
      </c>
    </row>
    <row r="977" spans="17:18" x14ac:dyDescent="0.3">
      <c r="Q977" s="80">
        <v>2077.1218812541601</v>
      </c>
      <c r="R977" s="92">
        <v>90.847499999999997</v>
      </c>
    </row>
    <row r="978" spans="17:18" x14ac:dyDescent="0.3">
      <c r="Q978" s="84">
        <v>2290.5947934124902</v>
      </c>
      <c r="R978" s="93">
        <v>93.663333333333298</v>
      </c>
    </row>
    <row r="979" spans="17:18" x14ac:dyDescent="0.3">
      <c r="Q979" s="80">
        <v>1952.5976356333299</v>
      </c>
      <c r="R979" s="92">
        <v>90.486666666666594</v>
      </c>
    </row>
    <row r="980" spans="17:18" x14ac:dyDescent="0.3">
      <c r="Q980" s="84">
        <v>2205.2421286318099</v>
      </c>
      <c r="R980" s="93">
        <v>97.206363636363605</v>
      </c>
    </row>
    <row r="981" spans="17:18" x14ac:dyDescent="0.3">
      <c r="Q981" s="80">
        <v>1820.63976945833</v>
      </c>
      <c r="R981" s="92">
        <v>95.418333333333294</v>
      </c>
    </row>
    <row r="982" spans="17:18" x14ac:dyDescent="0.3">
      <c r="Q982" s="84">
        <v>1949.2376995124901</v>
      </c>
      <c r="R982" s="93">
        <v>96.343333333333305</v>
      </c>
    </row>
    <row r="983" spans="17:18" x14ac:dyDescent="0.3">
      <c r="Q983" s="80">
        <v>2011.5588322041599</v>
      </c>
      <c r="R983" s="92">
        <v>91.496666666666599</v>
      </c>
    </row>
    <row r="984" spans="17:18" x14ac:dyDescent="0.3">
      <c r="Q984" s="84">
        <v>2407.8819831791602</v>
      </c>
      <c r="R984" s="93">
        <v>93.445833333333297</v>
      </c>
    </row>
    <row r="985" spans="17:18" x14ac:dyDescent="0.3">
      <c r="Q985" s="80">
        <v>2108.0878239458302</v>
      </c>
      <c r="R985" s="92">
        <v>98.274999999999906</v>
      </c>
    </row>
    <row r="986" spans="17:18" x14ac:dyDescent="0.3">
      <c r="Q986" s="84">
        <v>2425.3941229549901</v>
      </c>
      <c r="R986" s="93">
        <v>94.355999999999995</v>
      </c>
    </row>
    <row r="987" spans="17:18" x14ac:dyDescent="0.3">
      <c r="Q987" s="80">
        <v>2276.4651883285601</v>
      </c>
      <c r="R987" s="92">
        <v>93.0085714285714</v>
      </c>
    </row>
    <row r="988" spans="17:18" x14ac:dyDescent="0.3">
      <c r="Q988" s="84">
        <v>2385.3081387208299</v>
      </c>
      <c r="R988" s="93">
        <v>94.266666666666595</v>
      </c>
    </row>
    <row r="989" spans="17:18" x14ac:dyDescent="0.3">
      <c r="Q989" s="80">
        <v>2207.3602180749999</v>
      </c>
      <c r="R989" s="92">
        <v>94.058333333333294</v>
      </c>
    </row>
    <row r="990" spans="17:18" x14ac:dyDescent="0.3">
      <c r="Q990" s="84">
        <v>2288.4663373499902</v>
      </c>
      <c r="R990" s="93">
        <v>94.706666666666607</v>
      </c>
    </row>
    <row r="991" spans="17:18" x14ac:dyDescent="0.3">
      <c r="Q991" s="80">
        <v>2266.71607263332</v>
      </c>
      <c r="R991" s="92">
        <v>92.304999999999893</v>
      </c>
    </row>
    <row r="992" spans="17:18" x14ac:dyDescent="0.3">
      <c r="Q992" s="84">
        <v>2149.3511236791601</v>
      </c>
      <c r="R992" s="93">
        <v>91.306666666666601</v>
      </c>
    </row>
    <row r="993" spans="17:18" x14ac:dyDescent="0.3">
      <c r="Q993" s="80">
        <v>1762.31032626666</v>
      </c>
      <c r="R993" s="92">
        <v>90.8958333333333</v>
      </c>
    </row>
    <row r="994" spans="17:18" x14ac:dyDescent="0.3">
      <c r="Q994" s="84">
        <v>2091.57613969166</v>
      </c>
      <c r="R994" s="93">
        <v>92.348333333333301</v>
      </c>
    </row>
    <row r="995" spans="17:18" x14ac:dyDescent="0.3">
      <c r="Q995" s="80">
        <v>1767.7216455299899</v>
      </c>
      <c r="R995" s="92">
        <v>95.63</v>
      </c>
    </row>
    <row r="996" spans="17:18" x14ac:dyDescent="0.3">
      <c r="Q996" s="84">
        <v>2194.2849347363599</v>
      </c>
      <c r="R996" s="93">
        <v>93.398181818181797</v>
      </c>
    </row>
    <row r="997" spans="17:18" x14ac:dyDescent="0.3">
      <c r="Q997" s="80">
        <v>2256.8843618562501</v>
      </c>
      <c r="R997" s="92">
        <v>96.203749999999999</v>
      </c>
    </row>
    <row r="998" spans="17:18" x14ac:dyDescent="0.3">
      <c r="Q998" s="84">
        <v>2440.1407365749901</v>
      </c>
      <c r="R998" s="93">
        <v>94.444166666666604</v>
      </c>
    </row>
    <row r="999" spans="17:18" x14ac:dyDescent="0.3">
      <c r="Q999" s="80">
        <v>2054.2260679208298</v>
      </c>
      <c r="R999" s="92">
        <v>92.017499999999998</v>
      </c>
    </row>
    <row r="1000" spans="17:18" x14ac:dyDescent="0.3">
      <c r="Q1000" s="84">
        <v>2363.7651461291598</v>
      </c>
      <c r="R1000" s="93">
        <v>95.212499999999906</v>
      </c>
    </row>
    <row r="1001" spans="17:18" x14ac:dyDescent="0.3">
      <c r="Q1001" s="80">
        <v>2197.8695865333302</v>
      </c>
      <c r="R1001" s="92">
        <v>95.262222222222206</v>
      </c>
    </row>
    <row r="1002" spans="17:18" x14ac:dyDescent="0.3">
      <c r="Q1002" s="84">
        <v>2418.2252856916598</v>
      </c>
      <c r="R1002" s="93">
        <v>92.738333333333301</v>
      </c>
    </row>
    <row r="1003" spans="17:18" x14ac:dyDescent="0.3">
      <c r="Q1003" s="80">
        <v>2219.37749874375</v>
      </c>
      <c r="R1003" s="92">
        <v>96.783749999999998</v>
      </c>
    </row>
    <row r="1004" spans="17:18" x14ac:dyDescent="0.3">
      <c r="Q1004" s="84">
        <v>2426.06493250416</v>
      </c>
      <c r="R1004" s="93">
        <v>94.048333333333304</v>
      </c>
    </row>
    <row r="1005" spans="17:18" x14ac:dyDescent="0.3">
      <c r="Q1005" s="80">
        <v>2061.1680646954501</v>
      </c>
      <c r="R1005" s="92">
        <v>91.727272727272705</v>
      </c>
    </row>
    <row r="1006" spans="17:18" x14ac:dyDescent="0.3">
      <c r="Q1006" s="84">
        <v>2398.4183871208202</v>
      </c>
      <c r="R1006" s="93">
        <v>92.79</v>
      </c>
    </row>
    <row r="1007" spans="17:18" x14ac:dyDescent="0.3">
      <c r="Q1007" s="80">
        <v>1932.5191484818099</v>
      </c>
      <c r="R1007" s="92">
        <v>91.99</v>
      </c>
    </row>
    <row r="1008" spans="17:18" x14ac:dyDescent="0.3">
      <c r="Q1008" s="84">
        <v>2209.34832387499</v>
      </c>
      <c r="R1008" s="93">
        <v>90.05</v>
      </c>
    </row>
    <row r="1009" spans="17:18" x14ac:dyDescent="0.3">
      <c r="Q1009" s="80">
        <v>1804.0047631083301</v>
      </c>
      <c r="R1009" s="92">
        <v>93.491666666666603</v>
      </c>
    </row>
    <row r="1010" spans="17:18" x14ac:dyDescent="0.3">
      <c r="Q1010" s="84">
        <v>2239.4996949791598</v>
      </c>
      <c r="R1010" s="93">
        <v>90.999166666666596</v>
      </c>
    </row>
    <row r="1011" spans="17:18" x14ac:dyDescent="0.3">
      <c r="Q1011" s="80">
        <v>2215.2909385708299</v>
      </c>
      <c r="R1011" s="92">
        <v>93.266666666666595</v>
      </c>
    </row>
    <row r="1012" spans="17:18" x14ac:dyDescent="0.3">
      <c r="Q1012" s="84">
        <v>2526.5955351749899</v>
      </c>
      <c r="R1012" s="93">
        <v>91.999166666666596</v>
      </c>
    </row>
    <row r="1013" spans="17:18" x14ac:dyDescent="0.3">
      <c r="Q1013" s="80">
        <v>2102.5246024374901</v>
      </c>
      <c r="R1013" s="92">
        <v>90.307500000000005</v>
      </c>
    </row>
    <row r="1014" spans="17:18" x14ac:dyDescent="0.3">
      <c r="Q1014" s="84">
        <v>2350.89282996666</v>
      </c>
      <c r="R1014" s="93">
        <v>91.424166666666594</v>
      </c>
    </row>
    <row r="1015" spans="17:18" x14ac:dyDescent="0.3">
      <c r="Q1015" s="80">
        <v>2121.1059986833302</v>
      </c>
      <c r="R1015" s="92">
        <v>92.987499999999997</v>
      </c>
    </row>
    <row r="1016" spans="17:18" x14ac:dyDescent="0.3">
      <c r="Q1016" s="84">
        <v>2473.74528315416</v>
      </c>
      <c r="R1016" s="93">
        <v>96.709166666666604</v>
      </c>
    </row>
    <row r="1017" spans="17:18" x14ac:dyDescent="0.3">
      <c r="Q1017" s="80">
        <v>2153.7002823791599</v>
      </c>
      <c r="R1017" s="92">
        <v>94.152500000000003</v>
      </c>
    </row>
    <row r="1018" spans="17:18" x14ac:dyDescent="0.3">
      <c r="Q1018" s="84">
        <v>2502.3010268374901</v>
      </c>
      <c r="R1018" s="93">
        <v>94.873333333333306</v>
      </c>
    </row>
    <row r="1019" spans="17:18" x14ac:dyDescent="0.3">
      <c r="Q1019" s="80">
        <v>2305.6693803666599</v>
      </c>
      <c r="R1019" s="92">
        <v>95.133333333333297</v>
      </c>
    </row>
    <row r="1020" spans="17:18" x14ac:dyDescent="0.3">
      <c r="Q1020" s="84">
        <v>2412.1884145583299</v>
      </c>
      <c r="R1020" s="93">
        <v>93.0208333333333</v>
      </c>
    </row>
    <row r="1021" spans="17:18" x14ac:dyDescent="0.3">
      <c r="Q1021" s="80">
        <v>2151.8897925285601</v>
      </c>
      <c r="R1021" s="92">
        <v>96.294285714285706</v>
      </c>
    </row>
    <row r="1022" spans="17:18" x14ac:dyDescent="0.3">
      <c r="Q1022" s="84">
        <v>2256.65196733333</v>
      </c>
      <c r="R1022" s="93">
        <v>94.922499999999999</v>
      </c>
    </row>
    <row r="1023" spans="17:18" x14ac:dyDescent="0.3">
      <c r="Q1023" s="80">
        <v>1836.86610517083</v>
      </c>
      <c r="R1023" s="92">
        <v>92.642499999999998</v>
      </c>
    </row>
    <row r="1024" spans="17:18" x14ac:dyDescent="0.3">
      <c r="Q1024" s="84">
        <v>2239.7297245291602</v>
      </c>
      <c r="R1024" s="93">
        <v>93.298333333333304</v>
      </c>
    </row>
    <row r="1025" spans="17:18" x14ac:dyDescent="0.3">
      <c r="Q1025" s="80">
        <v>2140.23545285416</v>
      </c>
      <c r="R1025" s="92">
        <v>90.047499999999999</v>
      </c>
    </row>
    <row r="1026" spans="17:18" x14ac:dyDescent="0.3">
      <c r="Q1026" s="84">
        <v>2506.3152242749902</v>
      </c>
      <c r="R1026" s="93">
        <v>93.348333333333301</v>
      </c>
    </row>
    <row r="1027" spans="17:18" x14ac:dyDescent="0.3">
      <c r="Q1027" s="80">
        <v>2137.7923270874899</v>
      </c>
      <c r="R1027" s="92">
        <v>91.872500000000002</v>
      </c>
    </row>
    <row r="1028" spans="17:18" x14ac:dyDescent="0.3">
      <c r="Q1028" s="84">
        <v>2460.35066638749</v>
      </c>
      <c r="R1028" s="93">
        <v>89.765833333333305</v>
      </c>
    </row>
    <row r="1029" spans="17:18" x14ac:dyDescent="0.3">
      <c r="Q1029" s="80">
        <v>2122.5202968374902</v>
      </c>
      <c r="R1029" s="92">
        <v>93.4583333333333</v>
      </c>
    </row>
    <row r="1030" spans="17:18" x14ac:dyDescent="0.3">
      <c r="Q1030" s="84">
        <v>2413.4504149291602</v>
      </c>
      <c r="R1030" s="93">
        <v>91.805833333333297</v>
      </c>
    </row>
    <row r="1031" spans="17:18" x14ac:dyDescent="0.3">
      <c r="Q1031" s="80">
        <v>2454.0782498888798</v>
      </c>
      <c r="R1031" s="92">
        <v>94.952222222222204</v>
      </c>
    </row>
    <row r="1032" spans="17:18" x14ac:dyDescent="0.3">
      <c r="Q1032" s="84">
        <v>2702.1822030666599</v>
      </c>
      <c r="R1032" s="93">
        <v>95.894166666666607</v>
      </c>
    </row>
    <row r="1033" spans="17:18" x14ac:dyDescent="0.3">
      <c r="Q1033" s="80">
        <v>2678.7584678062399</v>
      </c>
      <c r="R1033" s="92">
        <v>90.924999999999997</v>
      </c>
    </row>
    <row r="1034" spans="17:18" x14ac:dyDescent="0.3">
      <c r="Q1034" s="84">
        <v>2736.0415722318098</v>
      </c>
      <c r="R1034" s="93">
        <v>91.3272727272727</v>
      </c>
    </row>
    <row r="1035" spans="17:18" x14ac:dyDescent="0.3">
      <c r="Q1035" s="80">
        <v>2425.2262150699898</v>
      </c>
      <c r="R1035" s="92">
        <v>89.527999999999906</v>
      </c>
    </row>
    <row r="1036" spans="17:18" x14ac:dyDescent="0.3">
      <c r="Q1036" s="84">
        <v>2471.2303256999899</v>
      </c>
      <c r="R1036" s="93">
        <v>95.992499999999893</v>
      </c>
    </row>
    <row r="1037" spans="17:18" x14ac:dyDescent="0.3">
      <c r="Q1037" s="80">
        <v>2015.5064658958299</v>
      </c>
      <c r="R1037" s="92">
        <v>95.757499999999993</v>
      </c>
    </row>
    <row r="1038" spans="17:18" x14ac:dyDescent="0.3">
      <c r="Q1038" s="84">
        <v>2465.7789927958302</v>
      </c>
      <c r="R1038" s="93">
        <v>88.090833333333293</v>
      </c>
    </row>
    <row r="1039" spans="17:18" x14ac:dyDescent="0.3">
      <c r="Q1039" s="80">
        <v>1971.19641015555</v>
      </c>
      <c r="R1039" s="92">
        <v>91.118888888888804</v>
      </c>
    </row>
    <row r="1040" spans="17:18" x14ac:dyDescent="0.3">
      <c r="Q1040" s="84">
        <v>2330.57700935</v>
      </c>
      <c r="R1040" s="93">
        <v>88.774166666666602</v>
      </c>
    </row>
    <row r="1041" spans="17:18" x14ac:dyDescent="0.3">
      <c r="Q1041" s="80">
        <v>2225.8439881541599</v>
      </c>
      <c r="R1041" s="92">
        <v>91.893333333333302</v>
      </c>
    </row>
    <row r="1042" spans="17:18" x14ac:dyDescent="0.3">
      <c r="Q1042" s="84">
        <v>2563.3973150874899</v>
      </c>
      <c r="R1042" s="93">
        <v>91.952500000000001</v>
      </c>
    </row>
    <row r="1043" spans="17:18" x14ac:dyDescent="0.3">
      <c r="Q1043" s="80">
        <v>2178.5005601166599</v>
      </c>
      <c r="R1043" s="92">
        <v>94.504999999999995</v>
      </c>
    </row>
    <row r="1044" spans="17:18" x14ac:dyDescent="0.3">
      <c r="Q1044" s="84">
        <v>2503.8253872708201</v>
      </c>
      <c r="R1044" s="93">
        <v>91.514999999999901</v>
      </c>
    </row>
    <row r="1045" spans="17:18" x14ac:dyDescent="0.3">
      <c r="Q1045" s="80">
        <v>2083.68529156666</v>
      </c>
      <c r="R1045" s="92">
        <v>92.745000000000005</v>
      </c>
    </row>
    <row r="1046" spans="17:18" x14ac:dyDescent="0.3">
      <c r="Q1046" s="84">
        <v>2555.2738623083301</v>
      </c>
      <c r="R1046" s="93">
        <v>89.092499999999902</v>
      </c>
    </row>
    <row r="1047" spans="17:18" x14ac:dyDescent="0.3">
      <c r="Q1047" s="80">
        <v>2183.7037006874998</v>
      </c>
      <c r="R1047" s="92">
        <v>98.242499999999893</v>
      </c>
    </row>
    <row r="1048" spans="17:18" x14ac:dyDescent="0.3">
      <c r="Q1048" s="84">
        <v>2578.8708050083301</v>
      </c>
      <c r="R1048" s="93">
        <v>93.010833333333295</v>
      </c>
    </row>
    <row r="1049" spans="17:18" x14ac:dyDescent="0.3">
      <c r="Q1049" s="80">
        <v>2021.06139560833</v>
      </c>
      <c r="R1049" s="92">
        <v>92.356666666666598</v>
      </c>
    </row>
    <row r="1050" spans="17:18" x14ac:dyDescent="0.3">
      <c r="Q1050" s="84">
        <v>2307.6349154958298</v>
      </c>
      <c r="R1050" s="93">
        <v>93.078333333333305</v>
      </c>
    </row>
    <row r="1051" spans="17:18" x14ac:dyDescent="0.3">
      <c r="Q1051" s="80">
        <v>1877.57732694583</v>
      </c>
      <c r="R1051" s="92">
        <v>92.907499999999899</v>
      </c>
    </row>
    <row r="1052" spans="17:18" x14ac:dyDescent="0.3">
      <c r="Q1052" s="84">
        <v>2290.7028185624899</v>
      </c>
      <c r="R1052" s="93">
        <v>92.074999999999903</v>
      </c>
    </row>
    <row r="1053" spans="17:18" x14ac:dyDescent="0.3">
      <c r="Q1053" s="80">
        <v>2201.9893836583301</v>
      </c>
      <c r="R1053" s="92">
        <v>90.574166666666599</v>
      </c>
    </row>
    <row r="1054" spans="17:18" x14ac:dyDescent="0.3">
      <c r="Q1054" s="84">
        <v>2536.5788713624902</v>
      </c>
      <c r="R1054" s="93">
        <v>91.566666666666606</v>
      </c>
    </row>
    <row r="1055" spans="17:18" x14ac:dyDescent="0.3">
      <c r="Q1055" s="80">
        <v>2227.0405394958302</v>
      </c>
      <c r="R1055" s="92">
        <v>90.649999999999906</v>
      </c>
    </row>
    <row r="1056" spans="17:18" x14ac:dyDescent="0.3">
      <c r="Q1056" s="84">
        <v>2665.6304535374902</v>
      </c>
      <c r="R1056" s="93">
        <v>93.179999999999893</v>
      </c>
    </row>
    <row r="1057" spans="17:18" x14ac:dyDescent="0.3">
      <c r="Q1057" s="80">
        <v>2358.7919673049901</v>
      </c>
      <c r="R1057" s="92">
        <v>92.728999999999999</v>
      </c>
    </row>
    <row r="1058" spans="17:18" x14ac:dyDescent="0.3">
      <c r="Q1058" s="84">
        <v>2582.399825</v>
      </c>
      <c r="R1058" s="93">
        <v>91.346666666666593</v>
      </c>
    </row>
    <row r="1059" spans="17:18" x14ac:dyDescent="0.3">
      <c r="Q1059" s="80">
        <v>2205.4939439708301</v>
      </c>
      <c r="R1059" s="92">
        <v>97.366666666666603</v>
      </c>
    </row>
    <row r="1060" spans="17:18" x14ac:dyDescent="0.3">
      <c r="Q1060" s="84">
        <v>2531.0467592124901</v>
      </c>
      <c r="R1060" s="93">
        <v>90.375833333333304</v>
      </c>
    </row>
    <row r="1061" spans="17:18" x14ac:dyDescent="0.3">
      <c r="Q1061" s="80">
        <v>2264.1822469833301</v>
      </c>
      <c r="R1061" s="92">
        <v>87.474999999999994</v>
      </c>
    </row>
    <row r="1062" spans="17:18" x14ac:dyDescent="0.3">
      <c r="Q1062" s="84">
        <v>2578.9773850833299</v>
      </c>
      <c r="R1062" s="93">
        <v>94.589999999999904</v>
      </c>
    </row>
    <row r="1063" spans="17:18" x14ac:dyDescent="0.3">
      <c r="Q1063" s="80">
        <v>2073.3362390083298</v>
      </c>
      <c r="R1063" s="92">
        <v>92.352500000000006</v>
      </c>
    </row>
    <row r="1064" spans="17:18" x14ac:dyDescent="0.3">
      <c r="Q1064" s="84">
        <v>2549.9073886291599</v>
      </c>
      <c r="R1064" s="93">
        <v>93.919166666666598</v>
      </c>
    </row>
    <row r="1065" spans="17:18" x14ac:dyDescent="0.3">
      <c r="Q1065" s="80">
        <v>2066.1066521041598</v>
      </c>
      <c r="R1065" s="92">
        <v>92.703333333333305</v>
      </c>
    </row>
    <row r="1066" spans="17:18" x14ac:dyDescent="0.3">
      <c r="Q1066" s="84">
        <v>2391.6909986791602</v>
      </c>
      <c r="R1066" s="93">
        <v>89.927499999999995</v>
      </c>
    </row>
    <row r="1067" spans="17:18" x14ac:dyDescent="0.3">
      <c r="Q1067" s="80">
        <v>2231.3980455291598</v>
      </c>
      <c r="R1067" s="92">
        <v>92.654999999999902</v>
      </c>
    </row>
    <row r="1068" spans="17:18" x14ac:dyDescent="0.3">
      <c r="Q1068" s="84">
        <v>2742.09098012499</v>
      </c>
      <c r="R1068" s="93">
        <v>93.805833333333297</v>
      </c>
    </row>
    <row r="1069" spans="17:18" x14ac:dyDescent="0.3">
      <c r="Q1069" s="80">
        <v>2318.3316843083298</v>
      </c>
      <c r="R1069" s="92">
        <v>91.402500000000003</v>
      </c>
    </row>
    <row r="1070" spans="17:18" x14ac:dyDescent="0.3">
      <c r="Q1070" s="84">
        <v>2765.9187628833301</v>
      </c>
      <c r="R1070" s="93">
        <v>92.496666666666599</v>
      </c>
    </row>
    <row r="1071" spans="17:18" x14ac:dyDescent="0.3">
      <c r="Q1071" s="80">
        <v>2283.41872064166</v>
      </c>
      <c r="R1071" s="92">
        <v>90.926666666666605</v>
      </c>
    </row>
    <row r="1072" spans="17:18" x14ac:dyDescent="0.3">
      <c r="Q1072" s="84">
        <v>2579.1935956208299</v>
      </c>
      <c r="R1072" s="93">
        <v>95.913333333333298</v>
      </c>
    </row>
    <row r="1073" spans="17:18" x14ac:dyDescent="0.3">
      <c r="Q1073" s="80">
        <v>2345.47395315833</v>
      </c>
      <c r="R1073" s="92">
        <v>92.822500000000005</v>
      </c>
    </row>
    <row r="1074" spans="17:18" x14ac:dyDescent="0.3">
      <c r="Q1074" s="84">
        <v>2774.09424652499</v>
      </c>
      <c r="R1074" s="93">
        <v>93.805833333333297</v>
      </c>
    </row>
    <row r="1075" spans="17:18" x14ac:dyDescent="0.3">
      <c r="Q1075" s="80">
        <v>2511.9457208888798</v>
      </c>
      <c r="R1075" s="92">
        <v>96.0555555555555</v>
      </c>
    </row>
    <row r="1076" spans="17:18" x14ac:dyDescent="0.3">
      <c r="Q1076" s="84">
        <v>2589.7789234666602</v>
      </c>
      <c r="R1076" s="93">
        <v>91.576666666666597</v>
      </c>
    </row>
    <row r="1077" spans="17:18" x14ac:dyDescent="0.3">
      <c r="Q1077" s="80">
        <v>2260.8152649937501</v>
      </c>
      <c r="R1077" s="92">
        <v>90.302499999999995</v>
      </c>
    </row>
    <row r="1078" spans="17:18" x14ac:dyDescent="0.3">
      <c r="Q1078" s="84">
        <v>2314.3122076</v>
      </c>
      <c r="R1078" s="93">
        <v>93.009166666666601</v>
      </c>
    </row>
    <row r="1079" spans="17:18" x14ac:dyDescent="0.3">
      <c r="Q1079" s="80">
        <v>2167.0786755899899</v>
      </c>
      <c r="R1079" s="92">
        <v>95.102000000000004</v>
      </c>
    </row>
    <row r="1080" spans="17:18" x14ac:dyDescent="0.3">
      <c r="Q1080" s="84">
        <v>2499.29126914166</v>
      </c>
      <c r="R1080" s="93">
        <v>93.831666666666607</v>
      </c>
    </row>
    <row r="1081" spans="17:18" x14ac:dyDescent="0.3">
      <c r="Q1081" s="80">
        <v>2245.5092780908999</v>
      </c>
      <c r="R1081" s="92">
        <v>92.270909090909001</v>
      </c>
    </row>
    <row r="1082" spans="17:18" x14ac:dyDescent="0.3">
      <c r="Q1082" s="84">
        <v>2493.59503287083</v>
      </c>
      <c r="R1082" s="93">
        <v>95.849166666666605</v>
      </c>
    </row>
    <row r="1083" spans="17:18" x14ac:dyDescent="0.3">
      <c r="Q1083" s="80">
        <v>2274.4805100541598</v>
      </c>
      <c r="R1083" s="92">
        <v>92.894999999999897</v>
      </c>
    </row>
    <row r="1084" spans="17:18" x14ac:dyDescent="0.3">
      <c r="Q1084" s="84">
        <v>2519.4081521583298</v>
      </c>
      <c r="R1084" s="93">
        <v>97.459166666666604</v>
      </c>
    </row>
    <row r="1085" spans="17:18" x14ac:dyDescent="0.3">
      <c r="Q1085" s="80">
        <v>2344.2071731041601</v>
      </c>
      <c r="R1085" s="92">
        <v>90.898333333333298</v>
      </c>
    </row>
    <row r="1086" spans="17:18" x14ac:dyDescent="0.3">
      <c r="Q1086" s="84">
        <v>2672.66476106666</v>
      </c>
      <c r="R1086" s="93">
        <v>92.4224999999999</v>
      </c>
    </row>
    <row r="1087" spans="17:18" x14ac:dyDescent="0.3">
      <c r="Q1087" s="80">
        <v>2233.1198583833302</v>
      </c>
      <c r="R1087" s="92">
        <v>96.047499999999999</v>
      </c>
    </row>
    <row r="1088" spans="17:18" x14ac:dyDescent="0.3">
      <c r="Q1088" s="84">
        <v>2668.0619382708301</v>
      </c>
      <c r="R1088" s="93">
        <v>92.858333333333306</v>
      </c>
    </row>
    <row r="1089" spans="17:18" x14ac:dyDescent="0.3">
      <c r="Q1089" s="80">
        <v>2219.4378834791601</v>
      </c>
      <c r="R1089" s="92">
        <v>96.7766666666666</v>
      </c>
    </row>
    <row r="1090" spans="17:18" x14ac:dyDescent="0.3">
      <c r="Q1090" s="84">
        <v>2484.5921682708299</v>
      </c>
      <c r="R1090" s="93">
        <v>93.782499999999999</v>
      </c>
    </row>
    <row r="1091" spans="17:18" x14ac:dyDescent="0.3">
      <c r="Q1091" s="80">
        <v>1975.0117345541601</v>
      </c>
      <c r="R1091" s="92">
        <v>91.845833333333303</v>
      </c>
    </row>
    <row r="1092" spans="17:18" x14ac:dyDescent="0.3">
      <c r="Q1092" s="84">
        <v>2351.1718993333302</v>
      </c>
      <c r="R1092" s="93">
        <v>94.476666666666603</v>
      </c>
    </row>
    <row r="1093" spans="17:18" x14ac:dyDescent="0.3">
      <c r="Q1093" s="80">
        <v>2140.66846049374</v>
      </c>
      <c r="R1093" s="92">
        <v>95.429999999999893</v>
      </c>
    </row>
    <row r="1094" spans="17:18" x14ac:dyDescent="0.3">
      <c r="Q1094" s="84">
        <v>2271.0611251458299</v>
      </c>
      <c r="R1094" s="93">
        <v>92.961666666666602</v>
      </c>
    </row>
    <row r="1095" spans="17:18" x14ac:dyDescent="0.3">
      <c r="Q1095" s="80">
        <v>2574.4839794437498</v>
      </c>
      <c r="R1095" s="92">
        <v>94.661249999999995</v>
      </c>
    </row>
    <row r="1096" spans="17:18" x14ac:dyDescent="0.3">
      <c r="Q1096" s="84">
        <v>2609.5576928791602</v>
      </c>
      <c r="R1096" s="93">
        <v>91.629166666666606</v>
      </c>
    </row>
    <row r="1097" spans="17:18" x14ac:dyDescent="0.3">
      <c r="Q1097" s="80">
        <v>2346.5856706916602</v>
      </c>
      <c r="R1097" s="92">
        <v>93.872500000000002</v>
      </c>
    </row>
    <row r="1098" spans="17:18" x14ac:dyDescent="0.3">
      <c r="Q1098" s="84">
        <v>2516.7227591958299</v>
      </c>
      <c r="R1098" s="93">
        <v>94.749166666666596</v>
      </c>
    </row>
    <row r="1099" spans="17:18" x14ac:dyDescent="0.3">
      <c r="Q1099" s="80">
        <v>2310.1774498208301</v>
      </c>
      <c r="R1099" s="92">
        <v>94.245000000000005</v>
      </c>
    </row>
    <row r="1100" spans="17:18" x14ac:dyDescent="0.3">
      <c r="Q1100" s="84">
        <v>2751.0745728249999</v>
      </c>
      <c r="R1100" s="93">
        <v>90.465000000000003</v>
      </c>
    </row>
    <row r="1101" spans="17:18" x14ac:dyDescent="0.3">
      <c r="Q1101" s="80">
        <v>2400.1643356333302</v>
      </c>
      <c r="R1101" s="92">
        <v>94.051666666666605</v>
      </c>
    </row>
    <row r="1102" spans="17:18" x14ac:dyDescent="0.3">
      <c r="Q1102" s="84">
        <v>2722.1102453374901</v>
      </c>
      <c r="R1102" s="93">
        <v>94.584166666666604</v>
      </c>
    </row>
    <row r="1103" spans="17:18" x14ac:dyDescent="0.3">
      <c r="Q1103" s="80">
        <v>2495.8680823333302</v>
      </c>
      <c r="R1103" s="92">
        <v>90.363333333333301</v>
      </c>
    </row>
    <row r="1104" spans="17:18" x14ac:dyDescent="0.3">
      <c r="Q1104" s="84">
        <v>2687.2987756124899</v>
      </c>
      <c r="R1104" s="93">
        <v>94.014166666666597</v>
      </c>
    </row>
    <row r="1105" spans="17:18" x14ac:dyDescent="0.3">
      <c r="Q1105" s="80">
        <v>2199.4620709124902</v>
      </c>
      <c r="R1105" s="92">
        <v>91.417500000000004</v>
      </c>
    </row>
    <row r="1106" spans="17:18" x14ac:dyDescent="0.3">
      <c r="Q1106" s="84">
        <v>2519.9222484124898</v>
      </c>
      <c r="R1106" s="93">
        <v>94.453333333333305</v>
      </c>
    </row>
    <row r="1107" spans="17:18" x14ac:dyDescent="0.3">
      <c r="Q1107" s="80">
        <v>2144.8894027624901</v>
      </c>
      <c r="R1107" s="92">
        <v>94.170833333333306</v>
      </c>
    </row>
    <row r="1108" spans="17:18" x14ac:dyDescent="0.3">
      <c r="Q1108" s="84">
        <v>2539.6737235833298</v>
      </c>
      <c r="R1108" s="93">
        <v>93.12</v>
      </c>
    </row>
    <row r="1109" spans="17:18" x14ac:dyDescent="0.3">
      <c r="Q1109" s="80">
        <v>2440.8228677041602</v>
      </c>
      <c r="R1109" s="92">
        <v>96.348333333333301</v>
      </c>
    </row>
    <row r="1110" spans="17:18" x14ac:dyDescent="0.3">
      <c r="Q1110" s="84">
        <v>2736.0700492958299</v>
      </c>
      <c r="R1110" s="93">
        <v>92.232500000000002</v>
      </c>
    </row>
    <row r="1111" spans="17:18" x14ac:dyDescent="0.3">
      <c r="Q1111" s="80">
        <v>2403.47110140416</v>
      </c>
      <c r="R1111" s="92">
        <v>95.015833333333305</v>
      </c>
    </row>
    <row r="1112" spans="17:18" x14ac:dyDescent="0.3">
      <c r="Q1112" s="84">
        <v>2780.5965677541599</v>
      </c>
      <c r="R1112" s="93">
        <v>93.649166666666602</v>
      </c>
    </row>
    <row r="1113" spans="17:18" x14ac:dyDescent="0.3">
      <c r="Q1113" s="80">
        <v>2162.8221352833302</v>
      </c>
      <c r="R1113" s="92">
        <v>93.278333333333293</v>
      </c>
    </row>
    <row r="1114" spans="17:18" x14ac:dyDescent="0.3">
      <c r="Q1114" s="84">
        <v>2573.8093451916602</v>
      </c>
      <c r="R1114" s="93">
        <v>92.955833333333302</v>
      </c>
    </row>
    <row r="1115" spans="17:18" x14ac:dyDescent="0.3">
      <c r="Q1115" s="80">
        <v>2343.7493510458198</v>
      </c>
      <c r="R1115" s="92">
        <v>90.924166666666594</v>
      </c>
    </row>
    <row r="1116" spans="17:18" x14ac:dyDescent="0.3">
      <c r="Q1116" s="84">
        <v>2857.1240147541598</v>
      </c>
      <c r="R1116" s="93">
        <v>92.703333333333305</v>
      </c>
    </row>
    <row r="1117" spans="17:18" x14ac:dyDescent="0.3">
      <c r="Q1117" s="80">
        <v>2318.55609405416</v>
      </c>
      <c r="R1117" s="92">
        <v>93.4016666666666</v>
      </c>
    </row>
    <row r="1118" spans="17:18" x14ac:dyDescent="0.3">
      <c r="Q1118" s="84">
        <v>2505.1996293375</v>
      </c>
      <c r="R1118" s="93">
        <v>90.633333333333297</v>
      </c>
    </row>
    <row r="1119" spans="17:18" x14ac:dyDescent="0.3">
      <c r="Q1119" s="80">
        <v>2020.46666515416</v>
      </c>
      <c r="R1119" s="92">
        <v>92.266666666666595</v>
      </c>
    </row>
    <row r="1120" spans="17:18" x14ac:dyDescent="0.3">
      <c r="Q1120" s="84">
        <v>2413.80579378333</v>
      </c>
      <c r="R1120" s="93">
        <v>91.115833333333299</v>
      </c>
    </row>
    <row r="1121" spans="17:18" x14ac:dyDescent="0.3">
      <c r="Q1121" s="80">
        <v>1996.57660631249</v>
      </c>
      <c r="R1121" s="92">
        <v>92.415833333333296</v>
      </c>
    </row>
    <row r="1122" spans="17:18" x14ac:dyDescent="0.3">
      <c r="Q1122" s="84">
        <v>2352.0824248041599</v>
      </c>
      <c r="R1122" s="93">
        <v>94.924166666666594</v>
      </c>
    </row>
    <row r="1123" spans="17:18" x14ac:dyDescent="0.3">
      <c r="Q1123" s="80">
        <v>2143.90196194583</v>
      </c>
      <c r="R1123" s="92">
        <v>86.441666666666606</v>
      </c>
    </row>
    <row r="1124" spans="17:18" x14ac:dyDescent="0.3">
      <c r="Q1124" s="84">
        <v>2606.9075596708299</v>
      </c>
      <c r="R1124" s="93">
        <v>93.585833333333298</v>
      </c>
    </row>
    <row r="1125" spans="17:18" x14ac:dyDescent="0.3">
      <c r="Q1125" s="80">
        <v>2324.38466607499</v>
      </c>
      <c r="R1125" s="92">
        <v>91.088333333333296</v>
      </c>
    </row>
    <row r="1126" spans="17:18" x14ac:dyDescent="0.3">
      <c r="Q1126" s="84">
        <v>2648.5148793624899</v>
      </c>
      <c r="R1126" s="93">
        <v>89.025833333333296</v>
      </c>
    </row>
    <row r="1127" spans="17:18" x14ac:dyDescent="0.3">
      <c r="Q1127" s="80">
        <v>2291.0671482749899</v>
      </c>
      <c r="R1127" s="92">
        <v>92.524166666666602</v>
      </c>
    </row>
    <row r="1128" spans="17:18" x14ac:dyDescent="0.3">
      <c r="Q1128" s="84">
        <v>2642.4324848708302</v>
      </c>
      <c r="R1128" s="93">
        <v>90.219166666666595</v>
      </c>
    </row>
    <row r="1129" spans="17:18" x14ac:dyDescent="0.3">
      <c r="Q1129" s="80">
        <v>2486.63121728749</v>
      </c>
      <c r="R1129" s="92">
        <v>93.884166666666601</v>
      </c>
    </row>
    <row r="1130" spans="17:18" x14ac:dyDescent="0.3">
      <c r="Q1130" s="84">
        <v>2778.6083636916601</v>
      </c>
      <c r="R1130" s="93">
        <v>93.745833333333294</v>
      </c>
    </row>
    <row r="1131" spans="17:18" x14ac:dyDescent="0.3">
      <c r="Q1131" s="80">
        <v>2422.4372520291599</v>
      </c>
      <c r="R1131" s="92">
        <v>95.747499999999903</v>
      </c>
    </row>
    <row r="1132" spans="17:18" x14ac:dyDescent="0.3">
      <c r="Q1132" s="84">
        <v>2721.7999010458302</v>
      </c>
      <c r="R1132" s="93">
        <v>90.974166666666605</v>
      </c>
    </row>
    <row r="1133" spans="17:18" x14ac:dyDescent="0.3">
      <c r="Q1133" s="80">
        <v>2212.9776560874898</v>
      </c>
      <c r="R1133" s="92">
        <v>94.1666666666666</v>
      </c>
    </row>
    <row r="1134" spans="17:18" x14ac:dyDescent="0.3">
      <c r="Q1134" s="84">
        <v>2501.9361610916599</v>
      </c>
      <c r="R1134" s="93">
        <v>96.384166666666601</v>
      </c>
    </row>
    <row r="1135" spans="17:18" x14ac:dyDescent="0.3">
      <c r="Q1135" s="80">
        <v>2111.5541722166599</v>
      </c>
      <c r="R1135" s="92">
        <v>94.815833333333302</v>
      </c>
    </row>
    <row r="1136" spans="17:18" x14ac:dyDescent="0.3">
      <c r="Q1136" s="84">
        <v>2530.7492368666599</v>
      </c>
      <c r="R1136" s="93">
        <v>95.547499999999999</v>
      </c>
    </row>
    <row r="1137" spans="17:18" x14ac:dyDescent="0.3">
      <c r="Q1137" s="80">
        <v>2497.3223774458202</v>
      </c>
      <c r="R1137" s="92">
        <v>90.974999999999895</v>
      </c>
    </row>
    <row r="1138" spans="17:18" x14ac:dyDescent="0.3">
      <c r="Q1138" s="84">
        <v>2732.7460427999999</v>
      </c>
      <c r="R1138" s="93">
        <v>92.144166666666607</v>
      </c>
    </row>
    <row r="1139" spans="17:18" x14ac:dyDescent="0.3">
      <c r="Q1139" s="80">
        <v>2439.8128192833301</v>
      </c>
      <c r="R1139" s="92">
        <v>91.504444444444403</v>
      </c>
    </row>
    <row r="1140" spans="17:18" x14ac:dyDescent="0.3">
      <c r="Q1140" s="84">
        <v>2564.54435559999</v>
      </c>
      <c r="R1140" s="93">
        <v>94.920833333333306</v>
      </c>
    </row>
    <row r="1141" spans="17:18" x14ac:dyDescent="0.3">
      <c r="Q1141" s="80">
        <v>2039.49136985833</v>
      </c>
      <c r="R1141" s="92">
        <v>95.2141666666666</v>
      </c>
    </row>
    <row r="1142" spans="17:18" x14ac:dyDescent="0.3">
      <c r="Q1142" s="84">
        <v>2476.18546571249</v>
      </c>
      <c r="R1142" s="93">
        <v>94.086666666666602</v>
      </c>
    </row>
    <row r="1143" spans="17:18" x14ac:dyDescent="0.3">
      <c r="Q1143" s="80">
        <v>2162.33460924166</v>
      </c>
      <c r="R1143" s="92">
        <v>92.909999999999897</v>
      </c>
    </row>
    <row r="1144" spans="17:18" x14ac:dyDescent="0.3">
      <c r="Q1144" s="84">
        <v>2505.5693950791601</v>
      </c>
      <c r="R1144" s="93">
        <v>92.474166666666605</v>
      </c>
    </row>
    <row r="1145" spans="17:18" x14ac:dyDescent="0.3">
      <c r="Q1145" s="80">
        <v>2241.4802592041601</v>
      </c>
      <c r="R1145" s="92">
        <v>89.757499999999993</v>
      </c>
    </row>
    <row r="1146" spans="17:18" x14ac:dyDescent="0.3">
      <c r="Q1146" s="84">
        <v>2905.0637619208301</v>
      </c>
      <c r="R1146" s="93">
        <v>93.077499999999901</v>
      </c>
    </row>
    <row r="1147" spans="17:18" x14ac:dyDescent="0.3">
      <c r="Q1147" s="80">
        <v>2179.3773501249898</v>
      </c>
      <c r="R1147" s="92">
        <v>90.888333333333307</v>
      </c>
    </row>
    <row r="1148" spans="17:18" x14ac:dyDescent="0.3">
      <c r="Q1148" s="84">
        <v>2483.37733289166</v>
      </c>
      <c r="R1148" s="93">
        <v>93.18</v>
      </c>
    </row>
    <row r="1149" spans="17:18" x14ac:dyDescent="0.3">
      <c r="Q1149" s="80">
        <v>1970.0525984583301</v>
      </c>
      <c r="R1149" s="92">
        <v>92.563333333333304</v>
      </c>
    </row>
    <row r="1150" spans="17:18" x14ac:dyDescent="0.3">
      <c r="Q1150" s="84">
        <v>2421.4947473458301</v>
      </c>
      <c r="R1150" s="93">
        <v>94.260833333333295</v>
      </c>
    </row>
    <row r="1151" spans="17:18" x14ac:dyDescent="0.3">
      <c r="Q1151" s="80">
        <v>2258.18339816249</v>
      </c>
      <c r="R1151" s="92">
        <v>88.240833333333299</v>
      </c>
    </row>
    <row r="1152" spans="17:18" x14ac:dyDescent="0.3">
      <c r="Q1152" s="84">
        <v>2689.0604894916601</v>
      </c>
      <c r="R1152" s="93">
        <v>92.031666666666595</v>
      </c>
    </row>
    <row r="1153" spans="17:18" x14ac:dyDescent="0.3">
      <c r="Q1153" s="80">
        <v>2404.6785901416602</v>
      </c>
      <c r="R1153" s="92">
        <v>92.867500000000007</v>
      </c>
    </row>
    <row r="1154" spans="17:18" x14ac:dyDescent="0.3">
      <c r="Q1154" s="84">
        <v>2544.4278952458299</v>
      </c>
      <c r="R1154" s="93">
        <v>91.5416666666666</v>
      </c>
    </row>
    <row r="1155" spans="17:18" x14ac:dyDescent="0.3">
      <c r="Q1155" s="80">
        <v>2210.3872715416601</v>
      </c>
      <c r="R1155" s="92">
        <v>94.8541666666666</v>
      </c>
    </row>
    <row r="1156" spans="17:18" x14ac:dyDescent="0.3">
      <c r="Q1156" s="84">
        <v>2609.8060056208301</v>
      </c>
      <c r="R1156" s="93">
        <v>90.887500000000003</v>
      </c>
    </row>
    <row r="1157" spans="17:18" x14ac:dyDescent="0.3">
      <c r="Q1157" s="80">
        <v>2268.1242514916598</v>
      </c>
      <c r="R1157" s="92">
        <v>92.579166666666595</v>
      </c>
    </row>
    <row r="1158" spans="17:18" x14ac:dyDescent="0.3">
      <c r="Q1158" s="84">
        <v>2530.30713499166</v>
      </c>
      <c r="R1158" s="93">
        <v>95.422499999999999</v>
      </c>
    </row>
    <row r="1159" spans="17:18" x14ac:dyDescent="0.3">
      <c r="Q1159" s="80">
        <v>2248.5141886624901</v>
      </c>
      <c r="R1159" s="92">
        <v>94.640833333333305</v>
      </c>
    </row>
    <row r="1160" spans="17:18" x14ac:dyDescent="0.3">
      <c r="Q1160" s="84">
        <v>2468.9981134874902</v>
      </c>
      <c r="R1160" s="93">
        <v>94.069166666666604</v>
      </c>
    </row>
    <row r="1161" spans="17:18" x14ac:dyDescent="0.3">
      <c r="Q1161" s="80">
        <v>2007.1091398083299</v>
      </c>
      <c r="R1161" s="92">
        <v>91.788333333333298</v>
      </c>
    </row>
    <row r="1162" spans="17:18" x14ac:dyDescent="0.3">
      <c r="Q1162" s="84">
        <v>2283.2115860958302</v>
      </c>
      <c r="R1162" s="93">
        <v>88.107500000000002</v>
      </c>
    </row>
    <row r="1163" spans="17:18" x14ac:dyDescent="0.3">
      <c r="Q1163" s="80">
        <v>1926.3508711791601</v>
      </c>
      <c r="R1163" s="92">
        <v>92.053333333333299</v>
      </c>
    </row>
    <row r="1164" spans="17:18" x14ac:dyDescent="0.3">
      <c r="Q1164" s="84">
        <v>2254.4026167624902</v>
      </c>
      <c r="R1164" s="93">
        <v>94.427499999999995</v>
      </c>
    </row>
    <row r="1165" spans="17:18" x14ac:dyDescent="0.3">
      <c r="Q1165" s="80">
        <v>2097.32178277499</v>
      </c>
      <c r="R1165" s="92">
        <v>94.785833333333301</v>
      </c>
    </row>
    <row r="1166" spans="17:18" x14ac:dyDescent="0.3">
      <c r="Q1166" s="84">
        <v>2447.0156194791598</v>
      </c>
      <c r="R1166" s="93">
        <v>92.864999999999995</v>
      </c>
    </row>
    <row r="1167" spans="17:18" x14ac:dyDescent="0.3">
      <c r="Q1167" s="80">
        <v>2058.4143178874901</v>
      </c>
      <c r="R1167" s="92">
        <v>91.605833333333294</v>
      </c>
    </row>
    <row r="1168" spans="17:18" x14ac:dyDescent="0.3">
      <c r="Q1168" s="84">
        <v>2263.9383129583298</v>
      </c>
      <c r="R1168" s="93">
        <v>94.448333333333295</v>
      </c>
    </row>
    <row r="1169" spans="17:18" x14ac:dyDescent="0.3">
      <c r="Q1169" s="80">
        <v>2234.9891930833301</v>
      </c>
      <c r="R1169" s="92">
        <v>89.094999999999899</v>
      </c>
    </row>
    <row r="1170" spans="17:18" x14ac:dyDescent="0.3">
      <c r="Q1170" s="84">
        <v>2535.4648421291599</v>
      </c>
      <c r="R1170" s="93">
        <v>95.37</v>
      </c>
    </row>
    <row r="1171" spans="17:18" x14ac:dyDescent="0.3">
      <c r="Q1171" s="80">
        <v>2119.8378024249901</v>
      </c>
      <c r="R1171" s="92">
        <v>92.759166666666601</v>
      </c>
    </row>
    <row r="1172" spans="17:18" x14ac:dyDescent="0.3">
      <c r="Q1172" s="84">
        <v>2611.1508810291598</v>
      </c>
      <c r="R1172" s="93">
        <v>96.861666666666594</v>
      </c>
    </row>
    <row r="1173" spans="17:18" x14ac:dyDescent="0.3">
      <c r="Q1173" s="80">
        <v>2252.2625322999902</v>
      </c>
      <c r="R1173" s="92">
        <v>92.893333333333302</v>
      </c>
    </row>
    <row r="1174" spans="17:18" x14ac:dyDescent="0.3">
      <c r="Q1174" s="84">
        <v>2435.58375557916</v>
      </c>
      <c r="R1174" s="93">
        <v>91.62</v>
      </c>
    </row>
    <row r="1175" spans="17:18" x14ac:dyDescent="0.3">
      <c r="Q1175" s="80">
        <v>2012.25450448333</v>
      </c>
      <c r="R1175" s="92">
        <v>95.988333333333301</v>
      </c>
    </row>
    <row r="1176" spans="17:18" x14ac:dyDescent="0.3">
      <c r="Q1176" s="84">
        <v>2306.09973747083</v>
      </c>
      <c r="R1176" s="93">
        <v>94.588333333333296</v>
      </c>
    </row>
    <row r="1177" spans="17:18" x14ac:dyDescent="0.3">
      <c r="Q1177" s="80">
        <v>1922.23204700416</v>
      </c>
      <c r="R1177" s="92">
        <v>94.031666666666595</v>
      </c>
    </row>
    <row r="1178" spans="17:18" x14ac:dyDescent="0.3">
      <c r="Q1178" s="84">
        <v>2271.5186199166601</v>
      </c>
      <c r="R1178" s="93">
        <v>93.4166666666666</v>
      </c>
    </row>
    <row r="1179" spans="17:18" x14ac:dyDescent="0.3">
      <c r="Q1179" s="80">
        <v>2173.2485973624898</v>
      </c>
      <c r="R1179" s="92">
        <v>91.315833333333302</v>
      </c>
    </row>
    <row r="1180" spans="17:18" x14ac:dyDescent="0.3">
      <c r="Q1180" s="84">
        <v>2599.35337378333</v>
      </c>
      <c r="R1180" s="93">
        <v>93.227500000000006</v>
      </c>
    </row>
    <row r="1181" spans="17:18" x14ac:dyDescent="0.3">
      <c r="Q1181" s="80">
        <v>2275.3774637166598</v>
      </c>
      <c r="R1181" s="92">
        <v>95.254999999999995</v>
      </c>
    </row>
    <row r="1182" spans="17:18" x14ac:dyDescent="0.3">
      <c r="Q1182" s="84">
        <v>2572.1158187249898</v>
      </c>
      <c r="R1182" s="93">
        <v>95.577500000000001</v>
      </c>
    </row>
    <row r="1183" spans="17:18" x14ac:dyDescent="0.3">
      <c r="Q1183" s="80">
        <v>2332.2469968083201</v>
      </c>
      <c r="R1183" s="92">
        <v>92.415000000000006</v>
      </c>
    </row>
    <row r="1184" spans="17:18" x14ac:dyDescent="0.3">
      <c r="Q1184" s="84">
        <v>2522.0577934541602</v>
      </c>
      <c r="R1184" s="93">
        <v>95.493333333333297</v>
      </c>
    </row>
    <row r="1185" spans="17:18" x14ac:dyDescent="0.3">
      <c r="Q1185" s="80">
        <v>2178.5971232791599</v>
      </c>
      <c r="R1185" s="92">
        <v>94.879166666666606</v>
      </c>
    </row>
    <row r="1186" spans="17:18" x14ac:dyDescent="0.3">
      <c r="Q1186" s="84">
        <v>2640.2822745583298</v>
      </c>
      <c r="R1186" s="93">
        <v>91.33</v>
      </c>
    </row>
    <row r="1187" spans="17:18" x14ac:dyDescent="0.3">
      <c r="Q1187" s="80">
        <v>2262.52688914583</v>
      </c>
      <c r="R1187" s="92">
        <v>92.034999999999997</v>
      </c>
    </row>
    <row r="1188" spans="17:18" x14ac:dyDescent="0.3">
      <c r="Q1188" s="84">
        <v>2547.7255107166602</v>
      </c>
      <c r="R1188" s="93">
        <v>93.301666666666605</v>
      </c>
    </row>
    <row r="1189" spans="17:18" x14ac:dyDescent="0.3">
      <c r="Q1189" s="80">
        <v>2002.28532935416</v>
      </c>
      <c r="R1189" s="92">
        <v>92.251666666666594</v>
      </c>
    </row>
    <row r="1190" spans="17:18" x14ac:dyDescent="0.3">
      <c r="Q1190" s="84">
        <v>2471.14781382916</v>
      </c>
      <c r="R1190" s="93">
        <v>93.829166666666595</v>
      </c>
    </row>
    <row r="1191" spans="17:18" x14ac:dyDescent="0.3">
      <c r="Q1191" s="80">
        <v>1884.5189767458301</v>
      </c>
      <c r="R1191" s="92">
        <v>96.950833333333307</v>
      </c>
    </row>
    <row r="1192" spans="17:18" x14ac:dyDescent="0.3">
      <c r="Q1192" s="84">
        <v>2284.6860655041601</v>
      </c>
      <c r="R1192" s="93">
        <v>89.111666666666594</v>
      </c>
    </row>
    <row r="1193" spans="17:18" x14ac:dyDescent="0.3">
      <c r="Q1193" s="80">
        <v>2074.9366848416598</v>
      </c>
      <c r="R1193" s="92">
        <v>93.700833333333307</v>
      </c>
    </row>
    <row r="1194" spans="17:18" x14ac:dyDescent="0.3">
      <c r="Q1194" s="84">
        <v>2416.9764224291598</v>
      </c>
      <c r="R1194" s="93">
        <v>91.821666666666601</v>
      </c>
    </row>
    <row r="1195" spans="17:18" x14ac:dyDescent="0.3">
      <c r="Q1195" s="80">
        <v>2351.8879272875001</v>
      </c>
      <c r="R1195" s="92">
        <v>91.176666666666605</v>
      </c>
    </row>
    <row r="1196" spans="17:18" x14ac:dyDescent="0.3">
      <c r="Q1196" s="84">
        <v>2486.4495979416602</v>
      </c>
      <c r="R1196" s="93">
        <v>93.967499999999902</v>
      </c>
    </row>
    <row r="1197" spans="17:18" x14ac:dyDescent="0.3">
      <c r="Q1197" s="80">
        <v>2205.80877638333</v>
      </c>
      <c r="R1197" s="92">
        <v>96.016666666666694</v>
      </c>
    </row>
    <row r="1198" spans="17:18" x14ac:dyDescent="0.3">
      <c r="Q1198" s="84">
        <v>2463.8877806208302</v>
      </c>
      <c r="R1198" s="93">
        <v>93.3</v>
      </c>
    </row>
    <row r="1199" spans="17:18" x14ac:dyDescent="0.3">
      <c r="Q1199" s="80">
        <v>2389.5416550772702</v>
      </c>
      <c r="R1199" s="92">
        <v>93.487272727272696</v>
      </c>
    </row>
    <row r="1200" spans="17:18" x14ac:dyDescent="0.3">
      <c r="Q1200" s="84">
        <v>2462.3126748458299</v>
      </c>
      <c r="R1200" s="93">
        <v>92.534166666666593</v>
      </c>
    </row>
    <row r="1201" spans="17:18" x14ac:dyDescent="0.3">
      <c r="Q1201" s="80">
        <v>2597.9697656916601</v>
      </c>
      <c r="R1201" s="92">
        <v>90.468333333333305</v>
      </c>
    </row>
    <row r="1202" spans="17:18" x14ac:dyDescent="0.3">
      <c r="Q1202" s="84">
        <v>2343.0126144708302</v>
      </c>
      <c r="R1202" s="93">
        <v>94.832499999999996</v>
      </c>
    </row>
    <row r="1203" spans="17:18" x14ac:dyDescent="0.3">
      <c r="Q1203" s="80">
        <v>1935.67293994999</v>
      </c>
      <c r="R1203" s="92">
        <v>95.144999999999996</v>
      </c>
    </row>
    <row r="1204" spans="17:18" x14ac:dyDescent="0.3">
      <c r="Q1204" s="84">
        <v>2169.6442316708199</v>
      </c>
      <c r="R1204" s="93">
        <v>93.267499999999998</v>
      </c>
    </row>
    <row r="1205" spans="17:18" x14ac:dyDescent="0.3">
      <c r="Q1205" s="80">
        <v>1945.7263270999899</v>
      </c>
      <c r="R1205" s="92">
        <v>94.013333333333307</v>
      </c>
    </row>
    <row r="1206" spans="17:18" x14ac:dyDescent="0.3">
      <c r="Q1206" s="84">
        <v>2415.7238709749899</v>
      </c>
      <c r="R1206" s="93">
        <v>95.63</v>
      </c>
    </row>
    <row r="1207" spans="17:18" x14ac:dyDescent="0.3">
      <c r="Q1207" s="80">
        <v>2155.8468403083298</v>
      </c>
      <c r="R1207" s="92">
        <v>92.195833333333297</v>
      </c>
    </row>
    <row r="1208" spans="17:18" x14ac:dyDescent="0.3">
      <c r="Q1208" s="84">
        <v>2488.4190322208301</v>
      </c>
      <c r="R1208" s="93">
        <v>91.516666666666595</v>
      </c>
    </row>
    <row r="1209" spans="17:18" x14ac:dyDescent="0.3">
      <c r="Q1209" s="80">
        <v>2225.5085196499999</v>
      </c>
      <c r="R1209" s="92">
        <v>94.718333333333305</v>
      </c>
    </row>
    <row r="1210" spans="17:18" x14ac:dyDescent="0.3">
      <c r="Q1210" s="84">
        <v>2729.62043478749</v>
      </c>
      <c r="R1210" s="93">
        <v>93.7083333333333</v>
      </c>
    </row>
    <row r="1211" spans="17:18" x14ac:dyDescent="0.3">
      <c r="Q1211" s="80">
        <v>2310.9775189749898</v>
      </c>
      <c r="R1211" s="92">
        <v>88.927499999999995</v>
      </c>
    </row>
    <row r="1212" spans="17:18" x14ac:dyDescent="0.3">
      <c r="Q1212" s="84">
        <v>2549.6945594041599</v>
      </c>
      <c r="R1212" s="93">
        <v>92.028333333333293</v>
      </c>
    </row>
    <row r="1213" spans="17:18" x14ac:dyDescent="0.3">
      <c r="Q1213" s="80">
        <v>2250.2431120541601</v>
      </c>
      <c r="R1213" s="92">
        <v>93.161666666666605</v>
      </c>
    </row>
    <row r="1214" spans="17:18" x14ac:dyDescent="0.3">
      <c r="Q1214" s="84">
        <v>2474.0586088999898</v>
      </c>
      <c r="R1214" s="93">
        <v>94.2766666666666</v>
      </c>
    </row>
    <row r="1215" spans="17:18" x14ac:dyDescent="0.3">
      <c r="Q1215" s="80">
        <v>2181.92416806249</v>
      </c>
      <c r="R1215" s="92">
        <v>89.2083333333333</v>
      </c>
    </row>
    <row r="1216" spans="17:18" x14ac:dyDescent="0.3">
      <c r="Q1216" s="84">
        <v>2459.62038521249</v>
      </c>
      <c r="R1216" s="93">
        <v>94.743333333333297</v>
      </c>
    </row>
    <row r="1217" spans="17:18" x14ac:dyDescent="0.3">
      <c r="Q1217" s="80">
        <v>2001.1209491583299</v>
      </c>
      <c r="R1217" s="92">
        <v>89.875833333333304</v>
      </c>
    </row>
    <row r="1218" spans="17:18" x14ac:dyDescent="0.3">
      <c r="Q1218" s="84">
        <v>2264.75547124166</v>
      </c>
      <c r="R1218" s="93">
        <v>90.906666666666595</v>
      </c>
    </row>
    <row r="1219" spans="17:18" x14ac:dyDescent="0.3">
      <c r="Q1219" s="80">
        <v>1921.8538409166599</v>
      </c>
      <c r="R1219" s="92">
        <v>94.0058333333333</v>
      </c>
    </row>
    <row r="1220" spans="17:18" x14ac:dyDescent="0.3">
      <c r="Q1220" s="84">
        <v>2338.8713482916601</v>
      </c>
      <c r="R1220" s="93">
        <v>92.414166666666603</v>
      </c>
    </row>
    <row r="1221" spans="17:18" x14ac:dyDescent="0.3">
      <c r="Q1221" s="80">
        <v>2248.2096055541601</v>
      </c>
      <c r="R1221" s="92">
        <v>92.831666666666607</v>
      </c>
    </row>
    <row r="1222" spans="17:18" x14ac:dyDescent="0.3">
      <c r="Q1222" s="84">
        <v>2430.7613596208298</v>
      </c>
      <c r="R1222" s="93">
        <v>92.375</v>
      </c>
    </row>
    <row r="1223" spans="17:18" x14ac:dyDescent="0.3">
      <c r="Q1223" s="80">
        <v>2143.8002868999902</v>
      </c>
      <c r="R1223" s="92">
        <v>89.369166666666601</v>
      </c>
    </row>
    <row r="1224" spans="17:18" x14ac:dyDescent="0.3">
      <c r="Q1224" s="84">
        <v>2488.10847363333</v>
      </c>
      <c r="R1224" s="93">
        <v>93.370833333333294</v>
      </c>
    </row>
    <row r="1225" spans="17:18" x14ac:dyDescent="0.3">
      <c r="Q1225" s="80">
        <v>2079.2519090791602</v>
      </c>
      <c r="R1225" s="92">
        <v>91.319166666666604</v>
      </c>
    </row>
    <row r="1226" spans="17:18" x14ac:dyDescent="0.3">
      <c r="Q1226" s="84">
        <v>2292.28191523333</v>
      </c>
      <c r="R1226" s="93">
        <v>91.633333333333297</v>
      </c>
    </row>
    <row r="1227" spans="17:18" x14ac:dyDescent="0.3">
      <c r="Q1227" s="80">
        <v>2187.0871952124999</v>
      </c>
      <c r="R1227" s="92">
        <v>93.654166666666598</v>
      </c>
    </row>
    <row r="1228" spans="17:18" x14ac:dyDescent="0.3">
      <c r="Q1228" s="84">
        <v>2578.1538939624902</v>
      </c>
      <c r="R1228" s="93">
        <v>93.094999999999899</v>
      </c>
    </row>
    <row r="1229" spans="17:18" x14ac:dyDescent="0.3">
      <c r="Q1229" s="80">
        <v>2073.3774350125</v>
      </c>
      <c r="R1229" s="92">
        <v>93.775000000000006</v>
      </c>
    </row>
    <row r="1230" spans="17:18" x14ac:dyDescent="0.3">
      <c r="Q1230" s="84">
        <v>2368.6728615124898</v>
      </c>
      <c r="R1230" s="93">
        <v>88.952500000000001</v>
      </c>
    </row>
    <row r="1231" spans="17:18" x14ac:dyDescent="0.3">
      <c r="Q1231" s="80">
        <v>2047.0225873166601</v>
      </c>
      <c r="R1231" s="92">
        <v>92.994166666666601</v>
      </c>
    </row>
    <row r="1232" spans="17:18" x14ac:dyDescent="0.3">
      <c r="Q1232" s="84">
        <v>2192.4860586999898</v>
      </c>
      <c r="R1232" s="93">
        <v>97.970833333333303</v>
      </c>
    </row>
    <row r="1233" spans="17:18" x14ac:dyDescent="0.3">
      <c r="Q1233" s="80">
        <v>1873.06487834583</v>
      </c>
      <c r="R1233" s="92">
        <v>92.363333333333301</v>
      </c>
    </row>
    <row r="1234" spans="17:18" x14ac:dyDescent="0.3">
      <c r="Q1234" s="84">
        <v>2222.5540251458301</v>
      </c>
      <c r="R1234" s="93">
        <v>93.679166666666603</v>
      </c>
    </row>
    <row r="1235" spans="17:18" x14ac:dyDescent="0.3">
      <c r="Q1235" s="80">
        <v>2121.8563898791599</v>
      </c>
      <c r="R1235" s="92">
        <v>92.120833333333294</v>
      </c>
    </row>
    <row r="1236" spans="17:18" x14ac:dyDescent="0.3">
      <c r="Q1236" s="84">
        <v>2453.3169167750002</v>
      </c>
      <c r="R1236" s="93">
        <v>95.302499999999995</v>
      </c>
    </row>
    <row r="1237" spans="17:18" x14ac:dyDescent="0.3">
      <c r="Q1237" s="80">
        <v>2205.2623963208298</v>
      </c>
      <c r="R1237" s="92">
        <v>90.0416666666666</v>
      </c>
    </row>
    <row r="1238" spans="17:18" x14ac:dyDescent="0.3">
      <c r="Q1238" s="84">
        <v>2507.6118844083298</v>
      </c>
      <c r="R1238" s="93">
        <v>92.947499999999906</v>
      </c>
    </row>
    <row r="1239" spans="17:18" x14ac:dyDescent="0.3">
      <c r="Q1239" s="80">
        <v>2188.4652711458298</v>
      </c>
      <c r="R1239" s="92">
        <v>94.227500000000006</v>
      </c>
    </row>
    <row r="1240" spans="17:18" x14ac:dyDescent="0.3">
      <c r="Q1240" s="84">
        <v>2584.44164734999</v>
      </c>
      <c r="R1240" s="93">
        <v>94.241666666666603</v>
      </c>
    </row>
    <row r="1241" spans="17:18" x14ac:dyDescent="0.3">
      <c r="Q1241" s="80">
        <v>2158.9195386124902</v>
      </c>
      <c r="R1241" s="92">
        <v>91.0266666666666</v>
      </c>
    </row>
    <row r="1242" spans="17:18" x14ac:dyDescent="0.3">
      <c r="Q1242" s="84">
        <v>2390.7399585374901</v>
      </c>
      <c r="R1242" s="93">
        <v>92.328333333333305</v>
      </c>
    </row>
    <row r="1243" spans="17:18" x14ac:dyDescent="0.3">
      <c r="Q1243" s="80">
        <v>2250.0891999208302</v>
      </c>
      <c r="R1243" s="92">
        <v>97.080833333333302</v>
      </c>
    </row>
    <row r="1244" spans="17:18" x14ac:dyDescent="0.3">
      <c r="Q1244" s="84">
        <v>2573.5470409049899</v>
      </c>
      <c r="R1244" s="93">
        <v>93.259999999999906</v>
      </c>
    </row>
    <row r="1245" spans="17:18" x14ac:dyDescent="0.3">
      <c r="Q1245" s="80">
        <v>1949.9912697541599</v>
      </c>
      <c r="R1245" s="92">
        <v>92.435833333333306</v>
      </c>
    </row>
    <row r="1246" spans="17:18" x14ac:dyDescent="0.3">
      <c r="Q1246" s="84">
        <v>2521.4858069583302</v>
      </c>
      <c r="R1246" s="93">
        <v>91.976666666666603</v>
      </c>
    </row>
    <row r="1247" spans="17:18" x14ac:dyDescent="0.3">
      <c r="Q1247" s="80">
        <v>2023.5993877916601</v>
      </c>
      <c r="R1247" s="92">
        <v>92.086666666666602</v>
      </c>
    </row>
    <row r="1248" spans="17:18" x14ac:dyDescent="0.3">
      <c r="Q1248" s="84">
        <v>2372.4070769416599</v>
      </c>
      <c r="R1248" s="93">
        <v>92.968333333333305</v>
      </c>
    </row>
    <row r="1249" spans="17:18" x14ac:dyDescent="0.3">
      <c r="Q1249" s="80">
        <v>2288.5283720166599</v>
      </c>
      <c r="R1249" s="92">
        <v>96.536666666666605</v>
      </c>
    </row>
    <row r="1250" spans="17:18" x14ac:dyDescent="0.3">
      <c r="Q1250" s="84">
        <v>2750.9170458041599</v>
      </c>
      <c r="R1250" s="93">
        <v>94.171666666666596</v>
      </c>
    </row>
    <row r="1251" spans="17:18" x14ac:dyDescent="0.3">
      <c r="Q1251" s="80">
        <v>2395.3668768041598</v>
      </c>
      <c r="R1251" s="92">
        <v>94.457499999999996</v>
      </c>
    </row>
    <row r="1252" spans="17:18" x14ac:dyDescent="0.3">
      <c r="Q1252" s="84">
        <v>2506.8038927499902</v>
      </c>
      <c r="R1252" s="93">
        <v>93.327499999999901</v>
      </c>
    </row>
    <row r="1253" spans="17:18" x14ac:dyDescent="0.3">
      <c r="Q1253" s="80">
        <v>2280.4726940291598</v>
      </c>
      <c r="R1253" s="92">
        <v>96.022499999999994</v>
      </c>
    </row>
    <row r="1254" spans="17:18" x14ac:dyDescent="0.3">
      <c r="Q1254" s="84">
        <v>2566.9448365708299</v>
      </c>
      <c r="R1254" s="93">
        <v>94.177499999999995</v>
      </c>
    </row>
    <row r="1255" spans="17:18" x14ac:dyDescent="0.3">
      <c r="Q1255" s="80">
        <v>2116.5523292124899</v>
      </c>
      <c r="R1255" s="92">
        <v>93.3125</v>
      </c>
    </row>
    <row r="1256" spans="17:18" x14ac:dyDescent="0.3">
      <c r="Q1256" s="84">
        <v>2461.1738193708302</v>
      </c>
      <c r="R1256" s="93">
        <v>92.627499999999998</v>
      </c>
    </row>
    <row r="1257" spans="17:18" x14ac:dyDescent="0.3">
      <c r="Q1257" s="80">
        <v>2288.29357438332</v>
      </c>
      <c r="R1257" s="92">
        <v>93.024166666666602</v>
      </c>
    </row>
    <row r="1258" spans="17:18" x14ac:dyDescent="0.3">
      <c r="Q1258" s="84">
        <v>2493.1580491749901</v>
      </c>
      <c r="R1258" s="93">
        <v>92.092500000000001</v>
      </c>
    </row>
    <row r="1259" spans="17:18" x14ac:dyDescent="0.3">
      <c r="Q1259" s="80">
        <v>1997.42899145416</v>
      </c>
      <c r="R1259" s="92">
        <v>92.263333333333307</v>
      </c>
    </row>
    <row r="1260" spans="17:18" x14ac:dyDescent="0.3">
      <c r="Q1260" s="84">
        <v>2123.2153123916601</v>
      </c>
      <c r="R1260" s="93">
        <v>93.793333333333294</v>
      </c>
    </row>
    <row r="1261" spans="17:18" x14ac:dyDescent="0.3">
      <c r="Q1261" s="80">
        <v>1959.9531131199999</v>
      </c>
      <c r="R1261" s="92">
        <v>92.381999999999906</v>
      </c>
    </row>
    <row r="1262" spans="17:18" x14ac:dyDescent="0.3">
      <c r="Q1262" s="84">
        <v>2364.44915055416</v>
      </c>
      <c r="R1262" s="93">
        <v>92.907499999999999</v>
      </c>
    </row>
    <row r="1263" spans="17:18" x14ac:dyDescent="0.3">
      <c r="Q1263" s="80">
        <v>2248.0190105124898</v>
      </c>
      <c r="R1263" s="92">
        <v>93.206249999999997</v>
      </c>
    </row>
    <row r="1264" spans="17:18" x14ac:dyDescent="0.3">
      <c r="Q1264" s="84">
        <v>2449.8866331333302</v>
      </c>
      <c r="R1264" s="93">
        <v>97.012499999999903</v>
      </c>
    </row>
    <row r="1265" spans="17:18" x14ac:dyDescent="0.3">
      <c r="Q1265" s="80">
        <v>2096.2388598541602</v>
      </c>
      <c r="R1265" s="92">
        <v>89.178333333333299</v>
      </c>
    </row>
    <row r="1266" spans="17:18" x14ac:dyDescent="0.3">
      <c r="Q1266" s="84">
        <v>2440.3553028374899</v>
      </c>
      <c r="R1266" s="93">
        <v>90.419166666666598</v>
      </c>
    </row>
    <row r="1267" spans="17:18" x14ac:dyDescent="0.3">
      <c r="Q1267" s="80">
        <v>2174.9172505541601</v>
      </c>
      <c r="R1267" s="92">
        <v>95.5891666666666</v>
      </c>
    </row>
    <row r="1268" spans="17:18" x14ac:dyDescent="0.3">
      <c r="Q1268" s="84">
        <v>2413.5105322916602</v>
      </c>
      <c r="R1268" s="93">
        <v>97.796666666666596</v>
      </c>
    </row>
    <row r="1269" spans="17:18" x14ac:dyDescent="0.3">
      <c r="Q1269" s="80">
        <v>2185.6362948291599</v>
      </c>
      <c r="R1269" s="92">
        <v>93.211666666666602</v>
      </c>
    </row>
    <row r="1270" spans="17:18" x14ac:dyDescent="0.3">
      <c r="Q1270" s="84">
        <v>2488.2033734500001</v>
      </c>
      <c r="R1270" s="93">
        <v>92.63</v>
      </c>
    </row>
    <row r="1271" spans="17:18" x14ac:dyDescent="0.3">
      <c r="Q1271" s="80">
        <v>2231.6066298124902</v>
      </c>
      <c r="R1271" s="92">
        <v>93.126666666666594</v>
      </c>
    </row>
    <row r="1272" spans="17:18" x14ac:dyDescent="0.3">
      <c r="Q1272" s="84">
        <v>2409.3805057374898</v>
      </c>
      <c r="R1272" s="93">
        <v>94.182499999999905</v>
      </c>
    </row>
    <row r="1273" spans="17:18" x14ac:dyDescent="0.3">
      <c r="Q1273" s="80">
        <v>1921.2692918958301</v>
      </c>
      <c r="R1273" s="92">
        <v>92.816666666666606</v>
      </c>
    </row>
    <row r="1274" spans="17:18" x14ac:dyDescent="0.3">
      <c r="Q1274" s="84">
        <v>2087.1779811166598</v>
      </c>
      <c r="R1274" s="93">
        <v>89.649166666666602</v>
      </c>
    </row>
    <row r="1275" spans="17:18" x14ac:dyDescent="0.3">
      <c r="Q1275" s="80">
        <v>1892.1575970958299</v>
      </c>
      <c r="R1275" s="92">
        <v>89.694999999999993</v>
      </c>
    </row>
    <row r="1276" spans="17:18" x14ac:dyDescent="0.3">
      <c r="Q1276" s="84">
        <v>2173.0139887708301</v>
      </c>
      <c r="R1276" s="93">
        <v>90.165000000000006</v>
      </c>
    </row>
    <row r="1277" spans="17:18" x14ac:dyDescent="0.3">
      <c r="Q1277" s="80">
        <v>1895.0546239416601</v>
      </c>
      <c r="R1277" s="92">
        <v>92.224999999999994</v>
      </c>
    </row>
    <row r="1278" spans="17:18" x14ac:dyDescent="0.3">
      <c r="Q1278" s="84">
        <v>2193.5688543291599</v>
      </c>
      <c r="R1278" s="93">
        <v>91.504999999999995</v>
      </c>
    </row>
    <row r="1279" spans="17:18" x14ac:dyDescent="0.3">
      <c r="Q1279" s="80">
        <v>2045.4487360916601</v>
      </c>
      <c r="R1279" s="92">
        <v>95.185833333333306</v>
      </c>
    </row>
    <row r="1280" spans="17:18" x14ac:dyDescent="0.3">
      <c r="Q1280" s="84">
        <v>2551.9848045416602</v>
      </c>
      <c r="R1280" s="93">
        <v>92.634166666666601</v>
      </c>
    </row>
    <row r="1281" spans="17:18" x14ac:dyDescent="0.3">
      <c r="Q1281" s="80">
        <v>2031.1868413249899</v>
      </c>
      <c r="R1281" s="92">
        <v>91.8541666666666</v>
      </c>
    </row>
    <row r="1282" spans="17:18" x14ac:dyDescent="0.3">
      <c r="Q1282" s="84">
        <v>2302.8370136041599</v>
      </c>
      <c r="R1282" s="93">
        <v>88.734166666666596</v>
      </c>
    </row>
    <row r="1283" spans="17:18" x14ac:dyDescent="0.3">
      <c r="Q1283" s="80">
        <v>2265.20051680714</v>
      </c>
      <c r="R1283" s="92">
        <v>97.854285714285695</v>
      </c>
    </row>
    <row r="1284" spans="17:18" x14ac:dyDescent="0.3">
      <c r="Q1284" s="84">
        <v>2274.5985309624898</v>
      </c>
      <c r="R1284" s="93">
        <v>90.266666666666595</v>
      </c>
    </row>
    <row r="1285" spans="17:18" x14ac:dyDescent="0.3">
      <c r="Q1285" s="80">
        <v>2135.9982475583301</v>
      </c>
      <c r="R1285" s="92">
        <v>93.316666666666606</v>
      </c>
    </row>
    <row r="1286" spans="17:18" x14ac:dyDescent="0.3">
      <c r="Q1286" s="84">
        <v>2375.1063702249899</v>
      </c>
      <c r="R1286" s="93">
        <v>91.059166666666599</v>
      </c>
    </row>
    <row r="1287" spans="17:18" x14ac:dyDescent="0.3">
      <c r="Q1287" s="80">
        <v>2001.9841070999901</v>
      </c>
      <c r="R1287" s="92">
        <v>96.3808333333333</v>
      </c>
    </row>
    <row r="1288" spans="17:18" x14ac:dyDescent="0.3">
      <c r="Q1288" s="84">
        <v>2222.6508015458298</v>
      </c>
      <c r="R1288" s="93">
        <v>94.445833333333297</v>
      </c>
    </row>
    <row r="1289" spans="17:18" x14ac:dyDescent="0.3">
      <c r="Q1289" s="80">
        <v>1869.44751362083</v>
      </c>
      <c r="R1289" s="92">
        <v>89.991666666666603</v>
      </c>
    </row>
    <row r="1290" spans="17:18" x14ac:dyDescent="0.3">
      <c r="Q1290" s="84">
        <v>2031.8905010416599</v>
      </c>
      <c r="R1290" s="93">
        <v>93.043333333333294</v>
      </c>
    </row>
    <row r="1291" spans="17:18" x14ac:dyDescent="0.3">
      <c r="Q1291" s="80">
        <v>2070.8754603000002</v>
      </c>
      <c r="R1291" s="92">
        <v>92.8</v>
      </c>
    </row>
    <row r="1292" spans="17:18" x14ac:dyDescent="0.3">
      <c r="Q1292" s="84">
        <v>2413.41911486249</v>
      </c>
      <c r="R1292" s="93">
        <v>92.62</v>
      </c>
    </row>
    <row r="1293" spans="17:18" x14ac:dyDescent="0.3">
      <c r="Q1293" s="80">
        <v>2139.0103975458301</v>
      </c>
      <c r="R1293" s="92">
        <v>89.626666666666594</v>
      </c>
    </row>
    <row r="1294" spans="17:18" x14ac:dyDescent="0.3">
      <c r="Q1294" s="84">
        <v>2448.6224742749901</v>
      </c>
      <c r="R1294" s="93">
        <v>96.4433333333333</v>
      </c>
    </row>
    <row r="1295" spans="17:18" x14ac:dyDescent="0.3">
      <c r="Q1295" s="80">
        <v>2178.94914845416</v>
      </c>
      <c r="R1295" s="92">
        <v>95.782499999999999</v>
      </c>
    </row>
    <row r="1296" spans="17:18" x14ac:dyDescent="0.3">
      <c r="Q1296" s="84">
        <v>2403.7327108333302</v>
      </c>
      <c r="R1296" s="93">
        <v>91.242500000000007</v>
      </c>
    </row>
    <row r="1297" spans="17:18" x14ac:dyDescent="0.3">
      <c r="Q1297" s="80">
        <v>2120.5494546333298</v>
      </c>
      <c r="R1297" s="92">
        <v>94.824999999999903</v>
      </c>
    </row>
    <row r="1298" spans="17:18" x14ac:dyDescent="0.3">
      <c r="Q1298" s="84">
        <v>2471.67496623749</v>
      </c>
      <c r="R1298" s="93">
        <v>97.902499999999904</v>
      </c>
    </row>
    <row r="1299" spans="17:18" x14ac:dyDescent="0.3">
      <c r="Q1299" s="80">
        <v>2086.25206199583</v>
      </c>
      <c r="R1299" s="92">
        <v>88.783333333333303</v>
      </c>
    </row>
    <row r="1300" spans="17:18" x14ac:dyDescent="0.3">
      <c r="Q1300" s="84">
        <v>2442.8866810416598</v>
      </c>
      <c r="R1300" s="93">
        <v>93.279999999999902</v>
      </c>
    </row>
    <row r="1301" spans="17:18" x14ac:dyDescent="0.3">
      <c r="Q1301" s="80">
        <v>1963.9878850208299</v>
      </c>
      <c r="R1301" s="92">
        <v>89.876666666666594</v>
      </c>
    </row>
    <row r="1302" spans="17:18" x14ac:dyDescent="0.3">
      <c r="Q1302" s="84">
        <v>2139.9399515208302</v>
      </c>
      <c r="R1302" s="93">
        <v>93.448333333333295</v>
      </c>
    </row>
    <row r="1303" spans="17:18" x14ac:dyDescent="0.3">
      <c r="Q1303" s="80">
        <v>1766.14336092083</v>
      </c>
      <c r="R1303" s="92">
        <v>89.710833333333298</v>
      </c>
    </row>
    <row r="1304" spans="17:18" x14ac:dyDescent="0.3">
      <c r="Q1304" s="84">
        <v>2132.2404888999999</v>
      </c>
      <c r="R1304" s="93">
        <v>93.548333333333304</v>
      </c>
    </row>
    <row r="1305" spans="17:18" x14ac:dyDescent="0.3">
      <c r="Q1305" s="80">
        <v>2083.7589468916599</v>
      </c>
      <c r="R1305" s="92">
        <v>97.102500000000006</v>
      </c>
    </row>
    <row r="1306" spans="17:18" x14ac:dyDescent="0.3">
      <c r="Q1306" s="84">
        <v>2341.1671416499998</v>
      </c>
      <c r="R1306" s="93">
        <v>93.54</v>
      </c>
    </row>
    <row r="1307" spans="17:18" x14ac:dyDescent="0.3">
      <c r="Q1307" s="80">
        <v>2093.52091827916</v>
      </c>
      <c r="R1307" s="92">
        <v>96.017499999999899</v>
      </c>
    </row>
    <row r="1308" spans="17:18" x14ac:dyDescent="0.3">
      <c r="Q1308" s="84">
        <v>2386.4904451791599</v>
      </c>
      <c r="R1308" s="93">
        <v>95.88</v>
      </c>
    </row>
    <row r="1309" spans="17:18" x14ac:dyDescent="0.3">
      <c r="Q1309" s="80">
        <v>2032.8935772208299</v>
      </c>
      <c r="R1309" s="92">
        <v>97.279166666666598</v>
      </c>
    </row>
    <row r="1310" spans="17:18" x14ac:dyDescent="0.3">
      <c r="Q1310" s="84">
        <v>2301.3289821916601</v>
      </c>
      <c r="R1310" s="93">
        <v>92.186666666666596</v>
      </c>
    </row>
    <row r="1311" spans="17:18" x14ac:dyDescent="0.3">
      <c r="Q1311" s="80">
        <v>2119.0852012249902</v>
      </c>
      <c r="R1311" s="92">
        <v>92.573333333333295</v>
      </c>
    </row>
    <row r="1312" spans="17:18" x14ac:dyDescent="0.3">
      <c r="Q1312" s="84">
        <v>2325.9137709333299</v>
      </c>
      <c r="R1312" s="93">
        <v>92.292499999999905</v>
      </c>
    </row>
    <row r="1313" spans="17:18" x14ac:dyDescent="0.3">
      <c r="Q1313" s="80">
        <v>2009.09985255833</v>
      </c>
      <c r="R1313" s="92">
        <v>89.856666666666598</v>
      </c>
    </row>
    <row r="1314" spans="17:18" x14ac:dyDescent="0.3">
      <c r="Q1314" s="84">
        <v>2283.4003024624899</v>
      </c>
      <c r="R1314" s="93">
        <v>95.3958333333333</v>
      </c>
    </row>
    <row r="1315" spans="17:18" x14ac:dyDescent="0.3">
      <c r="Q1315" s="80">
        <v>1919.3676576749899</v>
      </c>
      <c r="R1315" s="92">
        <v>90.515833333333305</v>
      </c>
    </row>
    <row r="1316" spans="17:18" x14ac:dyDescent="0.3">
      <c r="Q1316" s="84">
        <v>2286.60910756249</v>
      </c>
      <c r="R1316" s="93">
        <v>91.726666666666603</v>
      </c>
    </row>
    <row r="1317" spans="17:18" x14ac:dyDescent="0.3">
      <c r="Q1317" s="80">
        <v>1848.7247567541599</v>
      </c>
      <c r="R1317" s="92">
        <v>93.337499999999906</v>
      </c>
    </row>
    <row r="1318" spans="17:18" x14ac:dyDescent="0.3">
      <c r="Q1318" s="84">
        <v>2055.5258291749901</v>
      </c>
      <c r="R1318" s="93">
        <v>94.040833333333296</v>
      </c>
    </row>
    <row r="1319" spans="17:18" x14ac:dyDescent="0.3">
      <c r="Q1319" s="80">
        <v>2065.4158662874902</v>
      </c>
      <c r="R1319" s="92">
        <v>91.495833333333294</v>
      </c>
    </row>
    <row r="1320" spans="17:18" x14ac:dyDescent="0.3">
      <c r="Q1320" s="84">
        <v>2347.5712044791599</v>
      </c>
      <c r="R1320" s="93">
        <v>91.925833333333301</v>
      </c>
    </row>
    <row r="1321" spans="17:18" x14ac:dyDescent="0.3">
      <c r="Q1321" s="80">
        <v>1953.4718825083301</v>
      </c>
      <c r="R1321" s="92">
        <v>95.820833333333297</v>
      </c>
    </row>
    <row r="1322" spans="17:18" x14ac:dyDescent="0.3">
      <c r="Q1322" s="84">
        <v>2347.2038133833298</v>
      </c>
      <c r="R1322" s="93">
        <v>96.074166666666599</v>
      </c>
    </row>
    <row r="1323" spans="17:18" x14ac:dyDescent="0.3">
      <c r="Q1323" s="80">
        <v>2089.9674572541599</v>
      </c>
      <c r="R1323" s="92">
        <v>89.605000000000004</v>
      </c>
    </row>
    <row r="1324" spans="17:18" x14ac:dyDescent="0.3">
      <c r="Q1324" s="84">
        <v>2308.8326177374902</v>
      </c>
      <c r="R1324" s="93">
        <v>94.202500000000001</v>
      </c>
    </row>
    <row r="1325" spans="17:18" x14ac:dyDescent="0.3">
      <c r="Q1325" s="80">
        <v>2021.69496208333</v>
      </c>
      <c r="R1325" s="92">
        <v>94.43</v>
      </c>
    </row>
    <row r="1326" spans="17:18" x14ac:dyDescent="0.3">
      <c r="Q1326" s="84">
        <v>2344.4569725874899</v>
      </c>
      <c r="R1326" s="93">
        <v>92.056666666666601</v>
      </c>
    </row>
    <row r="1327" spans="17:18" x14ac:dyDescent="0.3">
      <c r="Q1327" s="80">
        <v>1995.2366470833299</v>
      </c>
      <c r="R1327" s="92">
        <v>93.225833333333298</v>
      </c>
    </row>
    <row r="1328" spans="17:18" x14ac:dyDescent="0.3">
      <c r="Q1328" s="84">
        <v>2290.1569567916599</v>
      </c>
      <c r="R1328" s="93">
        <v>89.435000000000002</v>
      </c>
    </row>
    <row r="1329" spans="17:18" x14ac:dyDescent="0.3">
      <c r="Q1329" s="80">
        <v>1905.2592441166601</v>
      </c>
      <c r="R1329" s="92">
        <v>89.132499999999993</v>
      </c>
    </row>
    <row r="1330" spans="17:18" x14ac:dyDescent="0.3">
      <c r="Q1330" s="84">
        <v>2075.94736607916</v>
      </c>
      <c r="R1330" s="93">
        <v>92.077499999999901</v>
      </c>
    </row>
    <row r="1331" spans="17:18" x14ac:dyDescent="0.3">
      <c r="Q1331" s="80">
        <v>1785.0475021541599</v>
      </c>
      <c r="R1331" s="92">
        <v>89.795833333333306</v>
      </c>
    </row>
    <row r="1332" spans="17:18" x14ac:dyDescent="0.3">
      <c r="Q1332" s="84">
        <v>2224.8661248083299</v>
      </c>
      <c r="R1332" s="93">
        <v>91.334999999999994</v>
      </c>
    </row>
    <row r="1333" spans="17:18" x14ac:dyDescent="0.3">
      <c r="Q1333" s="80">
        <v>2128.69922132499</v>
      </c>
      <c r="R1333" s="92">
        <v>91.149166666666602</v>
      </c>
    </row>
    <row r="1334" spans="17:18" x14ac:dyDescent="0.3">
      <c r="Q1334" s="84">
        <v>2480.6346454208301</v>
      </c>
      <c r="R1334" s="93">
        <v>91.080833333333302</v>
      </c>
    </row>
    <row r="1335" spans="17:18" x14ac:dyDescent="0.3">
      <c r="Q1335" s="80">
        <v>2124.5476204874999</v>
      </c>
      <c r="R1335" s="92">
        <v>93.509166666666601</v>
      </c>
    </row>
    <row r="1336" spans="17:18" x14ac:dyDescent="0.3">
      <c r="Q1336" s="84">
        <v>2571.44064713749</v>
      </c>
      <c r="R1336" s="93">
        <v>92.410833333333301</v>
      </c>
    </row>
    <row r="1337" spans="17:18" x14ac:dyDescent="0.3">
      <c r="Q1337" s="80">
        <v>2217.5268075249901</v>
      </c>
      <c r="R1337" s="92">
        <v>91.293333333333294</v>
      </c>
    </row>
    <row r="1338" spans="17:18" x14ac:dyDescent="0.3">
      <c r="Q1338" s="84">
        <v>2683.7011060749901</v>
      </c>
      <c r="R1338" s="93">
        <v>90.894166666666607</v>
      </c>
    </row>
    <row r="1339" spans="17:18" x14ac:dyDescent="0.3">
      <c r="Q1339" s="80">
        <v>2215.4528255416599</v>
      </c>
      <c r="R1339" s="92">
        <v>92.777499999999904</v>
      </c>
    </row>
    <row r="1340" spans="17:18" x14ac:dyDescent="0.3">
      <c r="Q1340" s="84">
        <v>2554.6916965374899</v>
      </c>
      <c r="R1340" s="93">
        <v>94.932500000000005</v>
      </c>
    </row>
    <row r="1341" spans="17:18" x14ac:dyDescent="0.3">
      <c r="Q1341" s="80">
        <v>2151.4010383208301</v>
      </c>
      <c r="R1341" s="92">
        <v>92.434166666666599</v>
      </c>
    </row>
    <row r="1342" spans="17:18" x14ac:dyDescent="0.3">
      <c r="Q1342" s="84">
        <v>2318.9251723624898</v>
      </c>
      <c r="R1342" s="93">
        <v>93.046666666666596</v>
      </c>
    </row>
    <row r="1343" spans="17:18" x14ac:dyDescent="0.3">
      <c r="Q1343" s="80">
        <v>1916.7523576624901</v>
      </c>
      <c r="R1343" s="92">
        <v>93.422499999999999</v>
      </c>
    </row>
    <row r="1344" spans="17:18" x14ac:dyDescent="0.3">
      <c r="Q1344" s="84">
        <v>2233.5855653583299</v>
      </c>
      <c r="R1344" s="93">
        <v>97.349166666666605</v>
      </c>
    </row>
    <row r="1345" spans="17:18" x14ac:dyDescent="0.3">
      <c r="Q1345" s="80">
        <v>1842.9941724181799</v>
      </c>
      <c r="R1345" s="92">
        <v>96.465454545454506</v>
      </c>
    </row>
    <row r="1346" spans="17:18" x14ac:dyDescent="0.3">
      <c r="Q1346" s="84">
        <v>2396.8332543874999</v>
      </c>
      <c r="R1346" s="93">
        <v>92.75</v>
      </c>
    </row>
    <row r="1347" spans="17:18" x14ac:dyDescent="0.3">
      <c r="Q1347" s="80">
        <v>2408.6852115666602</v>
      </c>
      <c r="R1347" s="92">
        <v>92.273333333333298</v>
      </c>
    </row>
    <row r="1348" spans="17:18" x14ac:dyDescent="0.3">
      <c r="Q1348" s="84">
        <v>2942.7936255916602</v>
      </c>
      <c r="R1348" s="93">
        <v>88.793333333333294</v>
      </c>
    </row>
    <row r="1349" spans="17:18" x14ac:dyDescent="0.3">
      <c r="Q1349" s="80">
        <v>2237.4565533958298</v>
      </c>
      <c r="R1349" s="92">
        <v>87.631666666666604</v>
      </c>
    </row>
    <row r="1350" spans="17:18" x14ac:dyDescent="0.3">
      <c r="Q1350" s="84">
        <v>2495.2396494291602</v>
      </c>
      <c r="R1350" s="93">
        <v>90.684166666666599</v>
      </c>
    </row>
    <row r="1351" spans="17:18" x14ac:dyDescent="0.3">
      <c r="Q1351" s="80">
        <v>2130.4837477833298</v>
      </c>
      <c r="R1351" s="92">
        <v>90.214999999999904</v>
      </c>
    </row>
    <row r="1352" spans="17:18" x14ac:dyDescent="0.3">
      <c r="Q1352" s="84">
        <v>2358.7742951124901</v>
      </c>
      <c r="R1352" s="93">
        <v>93.018333333333302</v>
      </c>
    </row>
    <row r="1353" spans="17:18" x14ac:dyDescent="0.3">
      <c r="Q1353" s="80">
        <v>2085.4095028833299</v>
      </c>
      <c r="R1353" s="92">
        <v>94.704999999999998</v>
      </c>
    </row>
    <row r="1354" spans="17:18" x14ac:dyDescent="0.3">
      <c r="Q1354" s="84">
        <v>2406.06192685</v>
      </c>
      <c r="R1354" s="93">
        <v>94.664166666666603</v>
      </c>
    </row>
    <row r="1355" spans="17:18" x14ac:dyDescent="0.3">
      <c r="Q1355" s="80">
        <v>2127.6195419083301</v>
      </c>
      <c r="R1355" s="92">
        <v>92.75</v>
      </c>
    </row>
    <row r="1356" spans="17:18" x14ac:dyDescent="0.3">
      <c r="Q1356" s="84">
        <v>2560.4690787166601</v>
      </c>
      <c r="R1356" s="93">
        <v>91.389999999999901</v>
      </c>
    </row>
    <row r="1357" spans="17:18" x14ac:dyDescent="0.3">
      <c r="Q1357" s="80">
        <v>1850.07687563749</v>
      </c>
      <c r="R1357" s="92">
        <v>93.83</v>
      </c>
    </row>
    <row r="1358" spans="17:18" x14ac:dyDescent="0.3">
      <c r="Q1358" s="84">
        <v>2426.7125137999901</v>
      </c>
      <c r="R1358" s="93">
        <v>92.7083333333333</v>
      </c>
    </row>
    <row r="1359" spans="17:18" x14ac:dyDescent="0.3">
      <c r="Q1359" s="80">
        <v>1944.93938328749</v>
      </c>
      <c r="R1359" s="92">
        <v>91.600833333333298</v>
      </c>
    </row>
    <row r="1360" spans="17:18" x14ac:dyDescent="0.3">
      <c r="Q1360" s="84">
        <v>2505.62112916666</v>
      </c>
      <c r="R1360" s="93">
        <v>89.942499999999995</v>
      </c>
    </row>
    <row r="1361" spans="17:18" x14ac:dyDescent="0.3">
      <c r="Q1361" s="80">
        <v>2269.7310178791599</v>
      </c>
      <c r="R1361" s="92">
        <v>96.827500000000001</v>
      </c>
    </row>
    <row r="1362" spans="17:18" x14ac:dyDescent="0.3">
      <c r="Q1362" s="84">
        <v>2653.8419085916598</v>
      </c>
      <c r="R1362" s="93">
        <v>95.646666666666604</v>
      </c>
    </row>
    <row r="1363" spans="17:18" x14ac:dyDescent="0.3">
      <c r="Q1363" s="80">
        <v>2142.6655492416598</v>
      </c>
      <c r="R1363" s="92">
        <v>91.236666666666594</v>
      </c>
    </row>
    <row r="1364" spans="17:18" x14ac:dyDescent="0.3">
      <c r="Q1364" s="84">
        <v>2586.2336037499899</v>
      </c>
      <c r="R1364" s="93">
        <v>91.305833333333297</v>
      </c>
    </row>
    <row r="1365" spans="17:18" x14ac:dyDescent="0.3">
      <c r="Q1365" s="80">
        <v>2057.5499015749901</v>
      </c>
      <c r="R1365" s="92">
        <v>90.596666666666593</v>
      </c>
    </row>
    <row r="1366" spans="17:18" x14ac:dyDescent="0.3">
      <c r="Q1366" s="84">
        <v>2420.3933309416602</v>
      </c>
      <c r="R1366" s="93">
        <v>95.46</v>
      </c>
    </row>
    <row r="1367" spans="17:18" x14ac:dyDescent="0.3">
      <c r="Q1367" s="80">
        <v>2060.3646132583299</v>
      </c>
      <c r="R1367" s="92">
        <v>95.662499999999895</v>
      </c>
    </row>
    <row r="1368" spans="17:18" x14ac:dyDescent="0.3">
      <c r="Q1368" s="84">
        <v>2679.9089147124901</v>
      </c>
      <c r="R1368" s="93">
        <v>97.945833333333297</v>
      </c>
    </row>
    <row r="1369" spans="17:18" x14ac:dyDescent="0.3">
      <c r="Q1369" s="80">
        <v>2216.1711631458302</v>
      </c>
      <c r="R1369" s="92">
        <v>92.997500000000002</v>
      </c>
    </row>
    <row r="1370" spans="17:18" x14ac:dyDescent="0.3">
      <c r="Q1370" s="84">
        <v>2859.29657275416</v>
      </c>
      <c r="R1370" s="93">
        <v>95.619166666666601</v>
      </c>
    </row>
    <row r="1371" spans="17:18" x14ac:dyDescent="0.3">
      <c r="Q1371" s="80">
        <v>2109.5862018166599</v>
      </c>
      <c r="R1371" s="92">
        <v>94.369166666666601</v>
      </c>
    </row>
    <row r="1372" spans="17:18" x14ac:dyDescent="0.3">
      <c r="Q1372" s="84">
        <v>2827.9392348166598</v>
      </c>
      <c r="R1372" s="93">
        <v>88.018333333333302</v>
      </c>
    </row>
    <row r="1373" spans="17:18" x14ac:dyDescent="0.3">
      <c r="Q1373" s="80">
        <v>2155.9553043333199</v>
      </c>
      <c r="R1373" s="92">
        <v>90.931666666666601</v>
      </c>
    </row>
    <row r="1374" spans="17:18" x14ac:dyDescent="0.3">
      <c r="Q1374" s="84">
        <v>2406.6276335666598</v>
      </c>
      <c r="R1374" s="93">
        <v>94.170833333333306</v>
      </c>
    </row>
    <row r="1375" spans="17:18" x14ac:dyDescent="0.3">
      <c r="Q1375" s="80">
        <v>2279.2814025999901</v>
      </c>
      <c r="R1375" s="92">
        <v>96.814166666666594</v>
      </c>
    </row>
    <row r="1376" spans="17:18" x14ac:dyDescent="0.3">
      <c r="Q1376" s="84">
        <v>2478.70375900416</v>
      </c>
      <c r="R1376" s="93">
        <v>92.745000000000005</v>
      </c>
    </row>
    <row r="1377" spans="17:18" x14ac:dyDescent="0.3">
      <c r="Q1377" s="80">
        <v>2198.4836424888799</v>
      </c>
      <c r="R1377" s="92">
        <v>89.886666666666599</v>
      </c>
    </row>
    <row r="1378" spans="17:18" x14ac:dyDescent="0.3">
      <c r="Q1378" s="84">
        <v>2294.2215229999902</v>
      </c>
      <c r="R1378" s="93">
        <v>91.894545454545394</v>
      </c>
    </row>
    <row r="1379" spans="17:18" x14ac:dyDescent="0.3">
      <c r="Q1379" s="80">
        <v>2159.42412805714</v>
      </c>
      <c r="R1379" s="92">
        <v>90.055714285714203</v>
      </c>
    </row>
    <row r="1380" spans="17:18" x14ac:dyDescent="0.3">
      <c r="Q1380" s="84">
        <v>2379.47266078749</v>
      </c>
      <c r="R1380" s="93">
        <v>92.525833333333296</v>
      </c>
    </row>
    <row r="1381" spans="17:18" x14ac:dyDescent="0.3">
      <c r="Q1381" s="80">
        <v>2352.6478747687402</v>
      </c>
      <c r="R1381" s="92">
        <v>93.71875</v>
      </c>
    </row>
    <row r="1382" spans="17:18" x14ac:dyDescent="0.3">
      <c r="Q1382" s="84">
        <v>2646.2014103333299</v>
      </c>
      <c r="R1382" s="93">
        <v>94.435833333333306</v>
      </c>
    </row>
    <row r="1383" spans="17:18" x14ac:dyDescent="0.3">
      <c r="Q1383" s="80">
        <v>2272.50585269166</v>
      </c>
      <c r="R1383" s="92">
        <v>95.419166666666598</v>
      </c>
    </row>
    <row r="1384" spans="17:18" x14ac:dyDescent="0.3">
      <c r="Q1384" s="84">
        <v>2652.7158889541602</v>
      </c>
      <c r="R1384" s="93">
        <v>94.839999999999904</v>
      </c>
    </row>
    <row r="1385" spans="17:18" x14ac:dyDescent="0.3">
      <c r="Q1385" s="80">
        <v>2005.0910042666601</v>
      </c>
      <c r="R1385" s="92">
        <v>90.721666666666593</v>
      </c>
    </row>
    <row r="1386" spans="17:18" x14ac:dyDescent="0.3">
      <c r="Q1386" s="84">
        <v>2234.64248065416</v>
      </c>
      <c r="R1386" s="93">
        <v>97.636666666666599</v>
      </c>
    </row>
    <row r="1387" spans="17:18" x14ac:dyDescent="0.3">
      <c r="Q1387" s="80">
        <v>1864.3924599833299</v>
      </c>
      <c r="R1387" s="92">
        <v>90.548333333333304</v>
      </c>
    </row>
    <row r="1388" spans="17:18" x14ac:dyDescent="0.3">
      <c r="Q1388" s="84">
        <v>2024.61291038333</v>
      </c>
      <c r="R1388" s="93">
        <v>91.250833333333304</v>
      </c>
    </row>
    <row r="1389" spans="17:18" x14ac:dyDescent="0.3">
      <c r="Q1389" s="80">
        <v>2005.26518903749</v>
      </c>
      <c r="R1389" s="92">
        <v>92.099166666666605</v>
      </c>
    </row>
    <row r="1390" spans="17:18" x14ac:dyDescent="0.3">
      <c r="Q1390" s="84">
        <v>2374.9275914636301</v>
      </c>
      <c r="R1390" s="93">
        <v>92.097272727272696</v>
      </c>
    </row>
    <row r="1391" spans="17:18" x14ac:dyDescent="0.3">
      <c r="Q1391" s="80">
        <v>2211.1820126428502</v>
      </c>
      <c r="R1391" s="92">
        <v>97.952857142857098</v>
      </c>
    </row>
    <row r="1392" spans="17:18" x14ac:dyDescent="0.3">
      <c r="Q1392" s="84">
        <v>2294.1619328166598</v>
      </c>
      <c r="R1392" s="93">
        <v>92.206666666666607</v>
      </c>
    </row>
    <row r="1393" spans="17:18" x14ac:dyDescent="0.3">
      <c r="Q1393" s="80">
        <v>2257.7592412888798</v>
      </c>
      <c r="R1393" s="92">
        <v>96.4433333333333</v>
      </c>
    </row>
    <row r="1394" spans="17:18" x14ac:dyDescent="0.3">
      <c r="Q1394" s="84">
        <v>2585.15837254999</v>
      </c>
      <c r="R1394" s="93">
        <v>94.2766666666666</v>
      </c>
    </row>
    <row r="1395" spans="17:18" x14ac:dyDescent="0.3">
      <c r="Q1395" s="80">
        <v>2375.3230907249999</v>
      </c>
      <c r="R1395" s="92">
        <v>90.676666666666605</v>
      </c>
    </row>
    <row r="1396" spans="17:18" x14ac:dyDescent="0.3">
      <c r="Q1396" s="84">
        <v>2790.3557368124998</v>
      </c>
      <c r="R1396" s="93">
        <v>92.789166666666603</v>
      </c>
    </row>
    <row r="1397" spans="17:18" x14ac:dyDescent="0.3">
      <c r="Q1397" s="80">
        <v>2180.8448973541599</v>
      </c>
      <c r="R1397" s="92">
        <v>87.263333333333307</v>
      </c>
    </row>
    <row r="1398" spans="17:18" x14ac:dyDescent="0.3">
      <c r="Q1398" s="84">
        <v>2363.5114587958301</v>
      </c>
      <c r="R1398" s="93">
        <v>91.471666666666593</v>
      </c>
    </row>
    <row r="1399" spans="17:18" x14ac:dyDescent="0.3">
      <c r="Q1399" s="80">
        <v>1955.8362672041601</v>
      </c>
      <c r="R1399" s="92">
        <v>96.064166666666594</v>
      </c>
    </row>
    <row r="1400" spans="17:18" x14ac:dyDescent="0.3">
      <c r="Q1400" s="84">
        <v>2182.4259742499898</v>
      </c>
      <c r="R1400" s="93">
        <v>95.494166666666601</v>
      </c>
    </row>
    <row r="1401" spans="17:18" x14ac:dyDescent="0.3">
      <c r="Q1401" s="80">
        <v>1895.8564256833299</v>
      </c>
      <c r="R1401" s="92">
        <v>94.431666666666601</v>
      </c>
    </row>
    <row r="1402" spans="17:18" x14ac:dyDescent="0.3">
      <c r="Q1402" s="84">
        <v>2189.5764108874901</v>
      </c>
      <c r="R1402" s="93">
        <v>92.842499999999902</v>
      </c>
    </row>
    <row r="1403" spans="17:18" x14ac:dyDescent="0.3">
      <c r="Q1403" s="80">
        <v>2183.9110040708301</v>
      </c>
      <c r="R1403" s="92">
        <v>97.060833333333306</v>
      </c>
    </row>
    <row r="1404" spans="17:18" x14ac:dyDescent="0.3">
      <c r="Q1404" s="84">
        <v>2385.10862179999</v>
      </c>
      <c r="R1404" s="93">
        <v>92.796666666666596</v>
      </c>
    </row>
    <row r="1405" spans="17:18" x14ac:dyDescent="0.3">
      <c r="Q1405" s="80">
        <v>2154.4983601099898</v>
      </c>
      <c r="R1405" s="92">
        <v>92.504999999999995</v>
      </c>
    </row>
    <row r="1406" spans="17:18" x14ac:dyDescent="0.3">
      <c r="Q1406" s="84">
        <v>2305.9135916333298</v>
      </c>
      <c r="R1406" s="93">
        <v>92.484166666666596</v>
      </c>
    </row>
    <row r="1407" spans="17:18" x14ac:dyDescent="0.3">
      <c r="Q1407" s="80">
        <v>2196.01977080999</v>
      </c>
      <c r="R1407" s="92">
        <v>91.757000000000005</v>
      </c>
    </row>
    <row r="1408" spans="17:18" x14ac:dyDescent="0.3">
      <c r="Q1408" s="84">
        <v>2522.4646424208299</v>
      </c>
      <c r="R1408" s="93">
        <v>93.080833333333302</v>
      </c>
    </row>
    <row r="1409" spans="17:18" x14ac:dyDescent="0.3">
      <c r="Q1409" s="80">
        <v>2208.3186528055498</v>
      </c>
      <c r="R1409" s="92">
        <v>92.68</v>
      </c>
    </row>
    <row r="1410" spans="17:18" x14ac:dyDescent="0.3">
      <c r="Q1410" s="84">
        <v>2698.2957979499902</v>
      </c>
      <c r="R1410" s="93">
        <v>91.634166666666601</v>
      </c>
    </row>
    <row r="1411" spans="17:18" x14ac:dyDescent="0.3">
      <c r="Q1411" s="80">
        <v>2409.15837637083</v>
      </c>
      <c r="R1411" s="92">
        <v>95.111666666666594</v>
      </c>
    </row>
    <row r="1412" spans="17:18" x14ac:dyDescent="0.3">
      <c r="Q1412" s="84">
        <v>2971.8434390499901</v>
      </c>
      <c r="R1412" s="93">
        <v>93.984999999999999</v>
      </c>
    </row>
    <row r="1413" spans="17:18" x14ac:dyDescent="0.3">
      <c r="Q1413" s="80">
        <v>2197.7155545416599</v>
      </c>
      <c r="R1413" s="92">
        <v>94.454999999999998</v>
      </c>
    </row>
    <row r="1414" spans="17:18" x14ac:dyDescent="0.3">
      <c r="Q1414" s="84">
        <v>2426.7325211499901</v>
      </c>
      <c r="R1414" s="93">
        <v>92.797499999999999</v>
      </c>
    </row>
    <row r="1415" spans="17:18" x14ac:dyDescent="0.3">
      <c r="Q1415" s="80">
        <v>1917.03239828749</v>
      </c>
      <c r="R1415" s="92">
        <v>93.024166666666602</v>
      </c>
    </row>
    <row r="1416" spans="17:18" x14ac:dyDescent="0.3">
      <c r="Q1416" s="84">
        <v>2237.1392458958298</v>
      </c>
      <c r="R1416" s="93">
        <v>92.905000000000001</v>
      </c>
    </row>
    <row r="1417" spans="17:18" x14ac:dyDescent="0.3">
      <c r="Q1417" s="80">
        <v>2091.6083745166602</v>
      </c>
      <c r="R1417" s="92">
        <v>92.018333333333302</v>
      </c>
    </row>
    <row r="1418" spans="17:18" x14ac:dyDescent="0.3">
      <c r="Q1418" s="84">
        <v>2455.1946747249899</v>
      </c>
      <c r="R1418" s="93">
        <v>94.912499999999994</v>
      </c>
    </row>
    <row r="1419" spans="17:18" x14ac:dyDescent="0.3">
      <c r="Q1419" s="80">
        <v>2079.37890237083</v>
      </c>
      <c r="R1419" s="92">
        <v>93.859166666666596</v>
      </c>
    </row>
    <row r="1420" spans="17:18" x14ac:dyDescent="0.3">
      <c r="Q1420" s="84">
        <v>2727.84421164166</v>
      </c>
      <c r="R1420" s="93">
        <v>91.686666666666596</v>
      </c>
    </row>
    <row r="1421" spans="17:18" x14ac:dyDescent="0.3">
      <c r="Q1421" s="80">
        <v>2275.3221316999902</v>
      </c>
      <c r="R1421" s="92">
        <v>93.885833333333295</v>
      </c>
    </row>
    <row r="1422" spans="17:18" x14ac:dyDescent="0.3">
      <c r="Q1422" s="84">
        <v>2934.10397338333</v>
      </c>
      <c r="R1422" s="93">
        <v>93.326666666666597</v>
      </c>
    </row>
    <row r="1423" spans="17:18" x14ac:dyDescent="0.3">
      <c r="Q1423" s="80">
        <v>2528.1358425708299</v>
      </c>
      <c r="R1423" s="92">
        <v>94.9375</v>
      </c>
    </row>
    <row r="1424" spans="17:18" x14ac:dyDescent="0.3">
      <c r="Q1424" s="84">
        <v>3237.7991635416602</v>
      </c>
      <c r="R1424" s="93">
        <v>94.245833333333294</v>
      </c>
    </row>
    <row r="1425" spans="17:18" x14ac:dyDescent="0.3">
      <c r="Q1425" s="80">
        <v>2579.88358816249</v>
      </c>
      <c r="R1425" s="92">
        <v>89.978333333333296</v>
      </c>
    </row>
    <row r="1426" spans="17:18" x14ac:dyDescent="0.3">
      <c r="Q1426" s="84">
        <v>3354.06702878333</v>
      </c>
      <c r="R1426" s="93">
        <v>93.031666666666595</v>
      </c>
    </row>
    <row r="1427" spans="17:18" x14ac:dyDescent="0.3">
      <c r="Q1427" s="80">
        <v>2559.6294510166599</v>
      </c>
      <c r="R1427" s="92">
        <v>92.2708333333333</v>
      </c>
    </row>
    <row r="1428" spans="17:18" x14ac:dyDescent="0.3">
      <c r="Q1428" s="84">
        <v>3264.2371815874999</v>
      </c>
      <c r="R1428" s="93">
        <v>93.975833333333298</v>
      </c>
    </row>
    <row r="1429" spans="17:18" x14ac:dyDescent="0.3">
      <c r="Q1429" s="80">
        <v>2490.9887963749902</v>
      </c>
      <c r="R1429" s="92">
        <v>91.39</v>
      </c>
    </row>
    <row r="1430" spans="17:18" x14ac:dyDescent="0.3">
      <c r="Q1430" s="84">
        <v>3251.3771467833299</v>
      </c>
      <c r="R1430" s="93">
        <v>89.696666666666601</v>
      </c>
    </row>
    <row r="1431" spans="17:18" x14ac:dyDescent="0.3">
      <c r="Q1431" s="80">
        <v>2665.4244438291598</v>
      </c>
      <c r="R1431" s="92">
        <v>94.949166666666599</v>
      </c>
    </row>
    <row r="1432" spans="17:18" x14ac:dyDescent="0.3">
      <c r="Q1432" s="84">
        <v>3741.0290686124899</v>
      </c>
      <c r="R1432" s="93">
        <v>93.538333333333298</v>
      </c>
    </row>
    <row r="1433" spans="17:18" x14ac:dyDescent="0.3">
      <c r="Q1433" s="80">
        <v>2649.4351034708302</v>
      </c>
      <c r="R1433" s="92">
        <v>93.586666666666602</v>
      </c>
    </row>
    <row r="1434" spans="17:18" x14ac:dyDescent="0.3">
      <c r="Q1434" s="84">
        <v>2959.3260986374898</v>
      </c>
      <c r="R1434" s="93">
        <v>91.453333333333305</v>
      </c>
    </row>
    <row r="1435" spans="17:18" x14ac:dyDescent="0.3">
      <c r="Q1435" s="80">
        <v>2373.5209118875</v>
      </c>
      <c r="R1435" s="92">
        <v>92.62</v>
      </c>
    </row>
    <row r="1436" spans="17:18" x14ac:dyDescent="0.3">
      <c r="Q1436" s="84">
        <v>2643.75417673333</v>
      </c>
      <c r="R1436" s="93">
        <v>95.298333333333304</v>
      </c>
    </row>
    <row r="1437" spans="17:18" x14ac:dyDescent="0.3">
      <c r="Q1437" s="80">
        <v>2349.5559309416599</v>
      </c>
      <c r="R1437" s="92">
        <v>92.412499999999994</v>
      </c>
    </row>
    <row r="1438" spans="17:18" x14ac:dyDescent="0.3">
      <c r="Q1438" s="84">
        <v>2650.2210921333299</v>
      </c>
      <c r="R1438" s="93">
        <v>90.366666666666603</v>
      </c>
    </row>
    <row r="1439" spans="17:18" x14ac:dyDescent="0.3">
      <c r="Q1439" s="80">
        <v>2229.1072341291601</v>
      </c>
      <c r="R1439" s="92">
        <v>92.250833333333304</v>
      </c>
    </row>
    <row r="1440" spans="17:18" x14ac:dyDescent="0.3">
      <c r="Q1440" s="84">
        <v>2575.2386780583302</v>
      </c>
      <c r="R1440" s="93">
        <v>91.97</v>
      </c>
    </row>
    <row r="1441" spans="17:18" x14ac:dyDescent="0.3">
      <c r="Q1441" s="80">
        <v>2011.6750117916599</v>
      </c>
      <c r="R1441" s="92">
        <v>93.757499999999993</v>
      </c>
    </row>
    <row r="1442" spans="17:18" x14ac:dyDescent="0.3">
      <c r="Q1442" s="84">
        <v>2307.4126483291602</v>
      </c>
      <c r="R1442" s="93">
        <v>95.6458333333333</v>
      </c>
    </row>
    <row r="1443" spans="17:18" x14ac:dyDescent="0.3">
      <c r="Q1443" s="80">
        <v>1953.2140380416599</v>
      </c>
      <c r="R1443" s="92">
        <v>92.878333333333302</v>
      </c>
    </row>
    <row r="1444" spans="17:18" x14ac:dyDescent="0.3">
      <c r="Q1444" s="84">
        <v>2361.0739734083299</v>
      </c>
      <c r="R1444" s="93">
        <v>92.855833333333294</v>
      </c>
    </row>
    <row r="1445" spans="17:18" x14ac:dyDescent="0.3">
      <c r="Q1445" s="80">
        <v>2209.59354426666</v>
      </c>
      <c r="R1445" s="92">
        <v>93.114999999999995</v>
      </c>
    </row>
    <row r="1446" spans="17:18" x14ac:dyDescent="0.3">
      <c r="Q1446" s="84">
        <v>2695.2328788791601</v>
      </c>
      <c r="R1446" s="93">
        <v>92.212499999999906</v>
      </c>
    </row>
    <row r="1447" spans="17:18" x14ac:dyDescent="0.3">
      <c r="Q1447" s="80">
        <v>2273.2429503499998</v>
      </c>
      <c r="R1447" s="92">
        <v>93.219166666666595</v>
      </c>
    </row>
    <row r="1448" spans="17:18" x14ac:dyDescent="0.3">
      <c r="Q1448" s="84">
        <v>2567.2627502791602</v>
      </c>
      <c r="R1448" s="93">
        <v>93.787499999999895</v>
      </c>
    </row>
    <row r="1449" spans="17:18" x14ac:dyDescent="0.3">
      <c r="Q1449" s="80">
        <v>2067.9224790958301</v>
      </c>
      <c r="R1449" s="92">
        <v>94.329999999999899</v>
      </c>
    </row>
    <row r="1450" spans="17:18" x14ac:dyDescent="0.3">
      <c r="Q1450" s="84">
        <v>2223.43608991666</v>
      </c>
      <c r="R1450" s="93">
        <v>95.224166666666605</v>
      </c>
    </row>
    <row r="1451" spans="17:18" x14ac:dyDescent="0.3">
      <c r="Q1451" s="80">
        <v>1903.0920479833301</v>
      </c>
      <c r="R1451" s="92">
        <v>92.940833333333302</v>
      </c>
    </row>
    <row r="1452" spans="17:18" x14ac:dyDescent="0.3">
      <c r="Q1452" s="84">
        <v>2306.4151266624899</v>
      </c>
      <c r="R1452" s="93">
        <v>90.131666666666604</v>
      </c>
    </row>
    <row r="1453" spans="17:18" x14ac:dyDescent="0.3">
      <c r="Q1453" s="80">
        <v>2159.7068845916601</v>
      </c>
      <c r="R1453" s="92">
        <v>90.2141666666666</v>
      </c>
    </row>
    <row r="1454" spans="17:18" x14ac:dyDescent="0.3">
      <c r="Q1454" s="84">
        <v>2454.2576683458301</v>
      </c>
      <c r="R1454" s="93">
        <v>91.858333333333306</v>
      </c>
    </row>
    <row r="1455" spans="17:18" x14ac:dyDescent="0.3">
      <c r="Q1455" s="80">
        <v>2020.5694791727201</v>
      </c>
      <c r="R1455" s="92">
        <v>96.48</v>
      </c>
    </row>
    <row r="1456" spans="17:18" x14ac:dyDescent="0.3">
      <c r="Q1456" s="84">
        <v>2363.03645631666</v>
      </c>
      <c r="R1456" s="93">
        <v>96.315833333333302</v>
      </c>
    </row>
    <row r="1457" spans="17:18" x14ac:dyDescent="0.3">
      <c r="Q1457" s="80">
        <v>1970.46141897499</v>
      </c>
      <c r="R1457" s="92">
        <v>95.259166666666601</v>
      </c>
    </row>
    <row r="1458" spans="17:18" x14ac:dyDescent="0.3">
      <c r="Q1458" s="84">
        <v>2549.5566624166599</v>
      </c>
      <c r="R1458" s="93">
        <v>95.25</v>
      </c>
    </row>
    <row r="1459" spans="17:18" x14ac:dyDescent="0.3">
      <c r="Q1459" s="80">
        <v>2301.8357706833299</v>
      </c>
      <c r="R1459" s="92">
        <v>94.122500000000002</v>
      </c>
    </row>
    <row r="1460" spans="17:18" x14ac:dyDescent="0.3">
      <c r="Q1460" s="84">
        <v>2660.8662708624902</v>
      </c>
      <c r="R1460" s="93">
        <v>92.79</v>
      </c>
    </row>
    <row r="1461" spans="17:18" x14ac:dyDescent="0.3">
      <c r="Q1461" s="80">
        <v>2197.6303354583301</v>
      </c>
      <c r="R1461" s="92">
        <v>90.688333333333304</v>
      </c>
    </row>
    <row r="1462" spans="17:18" x14ac:dyDescent="0.3">
      <c r="Q1462" s="88">
        <v>2379.96887625416</v>
      </c>
      <c r="R1462" s="94">
        <v>96.152500000000003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5E0B3"/>
  </sheetPr>
  <dimension ref="A1:Z1000"/>
  <sheetViews>
    <sheetView showGridLines="0" tabSelected="1" topLeftCell="A6" workbookViewId="0">
      <selection activeCell="E16" sqref="E16"/>
    </sheetView>
  </sheetViews>
  <sheetFormatPr defaultColWidth="14.44140625" defaultRowHeight="15" customHeight="1" x14ac:dyDescent="0.3"/>
  <cols>
    <col min="1" max="1" width="11" customWidth="1"/>
    <col min="2" max="2" width="35.5546875" customWidth="1"/>
    <col min="3" max="3" width="17.44140625" customWidth="1"/>
    <col min="4" max="4" width="25.44140625" customWidth="1"/>
    <col min="5" max="5" width="22.109375" customWidth="1"/>
    <col min="6" max="6" width="16.44140625" customWidth="1"/>
    <col min="7" max="11" width="14.5546875" customWidth="1"/>
    <col min="12" max="12" width="15.33203125" customWidth="1"/>
    <col min="13" max="13" width="14.5546875" customWidth="1"/>
    <col min="14" max="14" width="15.33203125" customWidth="1"/>
    <col min="15" max="17" width="14.5546875" customWidth="1"/>
    <col min="18" max="18" width="18.44140625" customWidth="1"/>
    <col min="19" max="26" width="8.6640625" customWidth="1"/>
  </cols>
  <sheetData>
    <row r="1" spans="1:26" ht="27.75" customHeight="1" x14ac:dyDescent="0.3">
      <c r="A1" s="18" t="s">
        <v>75</v>
      </c>
      <c r="B1" s="19"/>
      <c r="C1" s="19"/>
      <c r="D1" s="19"/>
      <c r="E1" s="19"/>
      <c r="F1" s="19"/>
      <c r="G1" s="19"/>
      <c r="H1" s="19"/>
      <c r="I1" s="19"/>
      <c r="J1" s="19"/>
      <c r="K1" s="19"/>
      <c r="L1" s="19"/>
      <c r="M1" s="19"/>
      <c r="N1" s="19"/>
      <c r="O1" s="19"/>
      <c r="P1" s="19"/>
      <c r="Q1" s="19"/>
      <c r="R1" s="19"/>
      <c r="S1" s="19"/>
      <c r="T1" s="19"/>
      <c r="U1" s="19"/>
      <c r="V1" s="19"/>
      <c r="W1" s="19"/>
      <c r="X1" s="19"/>
      <c r="Y1" s="19"/>
      <c r="Z1" s="19"/>
    </row>
    <row r="2" spans="1:26" ht="27.75" customHeight="1" x14ac:dyDescent="0.3">
      <c r="A2" s="4" t="s">
        <v>76</v>
      </c>
      <c r="B2" s="4"/>
      <c r="C2" s="4"/>
      <c r="D2" s="4"/>
      <c r="E2" s="4"/>
      <c r="F2" s="4"/>
      <c r="G2" s="4"/>
      <c r="H2" s="4"/>
      <c r="I2" s="4"/>
      <c r="J2" s="4"/>
      <c r="K2" s="4"/>
      <c r="L2" s="4"/>
      <c r="M2" s="4"/>
      <c r="N2" s="4"/>
      <c r="O2" s="4"/>
      <c r="P2" s="4"/>
      <c r="Q2" s="4"/>
      <c r="R2" s="4"/>
      <c r="S2" s="4"/>
      <c r="T2" s="4"/>
      <c r="U2" s="4"/>
      <c r="V2" s="4"/>
      <c r="W2" s="4"/>
      <c r="X2" s="4"/>
      <c r="Y2" s="4"/>
      <c r="Z2" s="4"/>
    </row>
    <row r="3" spans="1:26" ht="27.75" customHeight="1" x14ac:dyDescent="0.3">
      <c r="A3" s="4" t="s">
        <v>77</v>
      </c>
      <c r="B3" s="4"/>
      <c r="C3" s="4"/>
      <c r="D3" s="4"/>
      <c r="E3" s="4"/>
      <c r="F3" s="4"/>
      <c r="G3" s="4"/>
      <c r="H3" s="4"/>
      <c r="I3" s="4"/>
      <c r="J3" s="4"/>
      <c r="K3" s="4"/>
      <c r="L3" s="4"/>
      <c r="M3" s="4"/>
      <c r="N3" s="4"/>
      <c r="O3" s="4"/>
      <c r="P3" s="4"/>
      <c r="Q3" s="4"/>
      <c r="R3" s="4"/>
      <c r="S3" s="4"/>
      <c r="T3" s="4"/>
      <c r="U3" s="4"/>
      <c r="V3" s="4"/>
      <c r="W3" s="4"/>
      <c r="X3" s="4"/>
      <c r="Y3" s="4"/>
      <c r="Z3" s="4"/>
    </row>
    <row r="4" spans="1:26" ht="27.75" customHeight="1" x14ac:dyDescent="0.3">
      <c r="A4" s="4" t="s">
        <v>78</v>
      </c>
      <c r="B4" s="4"/>
      <c r="C4" s="4"/>
      <c r="D4" s="4"/>
      <c r="E4" s="4"/>
      <c r="F4" s="4"/>
      <c r="G4" s="4"/>
      <c r="H4" s="4"/>
      <c r="I4" s="4"/>
      <c r="J4" s="4"/>
      <c r="K4" s="4"/>
      <c r="L4" s="4"/>
      <c r="M4" s="4"/>
      <c r="N4" s="4"/>
      <c r="O4" s="4"/>
      <c r="P4" s="4"/>
      <c r="Q4" s="4"/>
      <c r="R4" s="4"/>
      <c r="S4" s="4"/>
      <c r="T4" s="4"/>
      <c r="U4" s="4"/>
      <c r="V4" s="4"/>
      <c r="W4" s="4"/>
      <c r="X4" s="4"/>
      <c r="Y4" s="4"/>
      <c r="Z4" s="4"/>
    </row>
    <row r="5" spans="1:26" ht="27.75" customHeight="1" x14ac:dyDescent="0.3">
      <c r="A5" s="4" t="s">
        <v>79</v>
      </c>
      <c r="B5" s="4"/>
      <c r="C5" s="4"/>
      <c r="D5" s="4"/>
      <c r="E5" s="4"/>
      <c r="F5" s="4"/>
      <c r="G5" s="4"/>
      <c r="H5" s="4"/>
      <c r="I5" s="4"/>
      <c r="J5" s="4"/>
      <c r="K5" s="4"/>
      <c r="L5" s="4"/>
      <c r="M5" s="4"/>
      <c r="N5" s="4"/>
      <c r="O5" s="4"/>
      <c r="P5" s="4"/>
      <c r="Q5" s="4"/>
      <c r="R5" s="4"/>
      <c r="S5" s="4"/>
      <c r="T5" s="4"/>
      <c r="U5" s="4"/>
      <c r="V5" s="4"/>
      <c r="W5" s="4"/>
      <c r="X5" s="4"/>
      <c r="Y5" s="4"/>
      <c r="Z5" s="4"/>
    </row>
    <row r="6" spans="1:26" ht="27.75" customHeight="1" x14ac:dyDescent="0.3">
      <c r="A6" s="196" t="s">
        <v>80</v>
      </c>
      <c r="B6" s="197"/>
      <c r="C6" s="197"/>
      <c r="D6" s="197"/>
      <c r="E6" s="197"/>
      <c r="F6" s="197"/>
      <c r="G6" s="197"/>
      <c r="H6" s="197"/>
      <c r="I6" s="197"/>
      <c r="J6" s="197"/>
      <c r="K6" s="197"/>
      <c r="L6" s="197"/>
      <c r="M6" s="197"/>
      <c r="N6" s="197"/>
      <c r="O6" s="197"/>
      <c r="P6" s="4"/>
      <c r="Q6" s="4"/>
      <c r="R6" s="4"/>
      <c r="S6" s="4"/>
      <c r="T6" s="4"/>
      <c r="U6" s="4"/>
      <c r="V6" s="4"/>
      <c r="W6" s="4"/>
      <c r="X6" s="4"/>
      <c r="Y6" s="4"/>
      <c r="Z6" s="4"/>
    </row>
    <row r="7" spans="1:26" ht="18.75" customHeight="1" x14ac:dyDescent="0.3">
      <c r="A7" s="196" t="s">
        <v>81</v>
      </c>
      <c r="B7" s="197"/>
      <c r="C7" s="197"/>
      <c r="D7" s="197"/>
      <c r="E7" s="197"/>
      <c r="F7" s="197"/>
      <c r="G7" s="197"/>
      <c r="H7" s="197"/>
      <c r="I7" s="197"/>
      <c r="J7" s="197"/>
      <c r="K7" s="197"/>
      <c r="L7" s="197"/>
      <c r="M7" s="197"/>
      <c r="N7" s="197"/>
      <c r="O7" s="197"/>
      <c r="P7" s="4"/>
      <c r="Q7" s="4"/>
      <c r="R7" s="4"/>
      <c r="S7" s="4"/>
      <c r="T7" s="4"/>
      <c r="U7" s="4"/>
      <c r="V7" s="4"/>
      <c r="W7" s="4"/>
      <c r="X7" s="4"/>
      <c r="Y7" s="4"/>
      <c r="Z7" s="4"/>
    </row>
    <row r="8" spans="1:26" ht="27.75" customHeight="1" x14ac:dyDescent="0.3">
      <c r="A8" s="20" t="s">
        <v>82</v>
      </c>
      <c r="B8" s="4"/>
      <c r="C8" s="4"/>
      <c r="D8" s="4"/>
      <c r="E8" s="4"/>
      <c r="F8" s="4"/>
      <c r="G8" s="4"/>
      <c r="H8" s="4"/>
      <c r="I8" s="4"/>
      <c r="J8" s="4"/>
      <c r="K8" s="4"/>
      <c r="L8" s="4"/>
      <c r="M8" s="4"/>
      <c r="N8" s="4"/>
      <c r="O8" s="4"/>
      <c r="P8" s="4"/>
      <c r="Q8" s="4"/>
      <c r="R8" s="4"/>
      <c r="S8" s="4"/>
      <c r="T8" s="4"/>
      <c r="U8" s="4"/>
      <c r="V8" s="4"/>
      <c r="W8" s="4"/>
      <c r="X8" s="4"/>
      <c r="Y8" s="4"/>
      <c r="Z8" s="4"/>
    </row>
    <row r="9" spans="1:26" ht="27.75" customHeight="1" x14ac:dyDescent="0.3">
      <c r="A9" s="4" t="s">
        <v>83</v>
      </c>
      <c r="B9" s="4"/>
      <c r="C9" s="4"/>
      <c r="D9" s="4"/>
      <c r="E9" s="4"/>
      <c r="F9" s="4"/>
      <c r="G9" s="4"/>
      <c r="H9" s="4"/>
      <c r="I9" s="4"/>
      <c r="J9" s="4"/>
      <c r="K9" s="4"/>
      <c r="L9" s="4"/>
      <c r="M9" s="4"/>
      <c r="N9" s="4"/>
      <c r="O9" s="4"/>
      <c r="P9" s="4"/>
      <c r="Q9" s="4"/>
      <c r="R9" s="4"/>
      <c r="S9" s="4"/>
      <c r="T9" s="4"/>
      <c r="U9" s="4"/>
      <c r="V9" s="4"/>
      <c r="W9" s="4"/>
      <c r="X9" s="4"/>
      <c r="Y9" s="4"/>
      <c r="Z9" s="4"/>
    </row>
    <row r="10" spans="1:26" ht="27.75" customHeight="1" x14ac:dyDescent="0.3">
      <c r="A10" s="4" t="s">
        <v>84</v>
      </c>
      <c r="B10" s="4"/>
      <c r="C10" s="4"/>
      <c r="D10" s="4"/>
      <c r="E10" s="4"/>
      <c r="F10" s="4"/>
      <c r="G10" s="4"/>
      <c r="H10" s="4"/>
      <c r="I10" s="4"/>
      <c r="J10" s="4"/>
      <c r="K10" s="4"/>
      <c r="L10" s="4"/>
      <c r="M10" s="4"/>
      <c r="N10" s="4"/>
      <c r="O10" s="4"/>
      <c r="P10" s="4"/>
      <c r="Q10" s="4"/>
      <c r="R10" s="4"/>
      <c r="S10" s="4"/>
      <c r="T10" s="4"/>
      <c r="U10" s="4"/>
      <c r="V10" s="4"/>
      <c r="W10" s="4"/>
      <c r="X10" s="4"/>
      <c r="Y10" s="4"/>
      <c r="Z10" s="4"/>
    </row>
    <row r="11" spans="1:26" ht="40.5" customHeight="1" x14ac:dyDescent="0.3">
      <c r="A11" s="193" t="s">
        <v>85</v>
      </c>
      <c r="B11" s="194"/>
      <c r="C11" s="194"/>
      <c r="D11" s="194"/>
      <c r="E11" s="194"/>
      <c r="F11" s="194"/>
      <c r="G11" s="194"/>
      <c r="H11" s="194"/>
      <c r="I11" s="194"/>
      <c r="J11" s="194"/>
      <c r="K11" s="194"/>
      <c r="L11" s="194"/>
      <c r="M11" s="194"/>
      <c r="N11" s="194"/>
      <c r="O11" s="194"/>
      <c r="P11" s="194"/>
      <c r="Q11" s="194"/>
      <c r="R11" s="194"/>
      <c r="S11" s="194"/>
      <c r="T11" s="194"/>
      <c r="U11" s="194"/>
      <c r="V11" s="194"/>
      <c r="W11" s="194"/>
      <c r="X11" s="21"/>
      <c r="Y11" s="21"/>
      <c r="Z11" s="21"/>
    </row>
    <row r="12" spans="1:26" ht="23.25" customHeight="1" x14ac:dyDescent="0.3">
      <c r="A12" s="193" t="s">
        <v>86</v>
      </c>
      <c r="B12" s="194"/>
      <c r="C12" s="194"/>
      <c r="D12" s="194"/>
      <c r="E12" s="194"/>
      <c r="F12" s="194"/>
      <c r="G12" s="194"/>
      <c r="H12" s="194"/>
      <c r="I12" s="194"/>
      <c r="J12" s="194"/>
      <c r="K12" s="194"/>
      <c r="L12" s="194"/>
      <c r="M12" s="194"/>
      <c r="N12" s="194"/>
      <c r="O12" s="194"/>
      <c r="P12" s="194"/>
      <c r="Q12" s="194"/>
      <c r="R12" s="194"/>
      <c r="S12" s="194"/>
      <c r="T12" s="194"/>
      <c r="U12" s="194"/>
      <c r="V12" s="194"/>
      <c r="W12" s="194"/>
      <c r="X12" s="21"/>
      <c r="Y12" s="21"/>
      <c r="Z12" s="21"/>
    </row>
    <row r="13" spans="1:26" ht="27.75" customHeight="1" x14ac:dyDescent="0.3">
      <c r="A13" s="123" t="s">
        <v>87</v>
      </c>
      <c r="B13" s="124"/>
      <c r="C13" s="125">
        <v>41640</v>
      </c>
      <c r="D13" s="125">
        <v>41671</v>
      </c>
      <c r="E13" s="125">
        <v>41699</v>
      </c>
      <c r="F13" s="125">
        <v>41730</v>
      </c>
      <c r="G13" s="125">
        <v>41760</v>
      </c>
      <c r="H13" s="125">
        <v>41791</v>
      </c>
      <c r="I13" s="125">
        <v>41821</v>
      </c>
      <c r="J13" s="125">
        <v>41852</v>
      </c>
      <c r="K13" s="125">
        <v>41883</v>
      </c>
      <c r="L13" s="125">
        <v>41913</v>
      </c>
      <c r="M13" s="125">
        <v>41944</v>
      </c>
      <c r="N13" s="125">
        <v>41974</v>
      </c>
      <c r="O13" s="126"/>
      <c r="P13" s="126"/>
      <c r="Q13" s="126"/>
      <c r="R13" s="126"/>
      <c r="S13" s="126"/>
      <c r="T13" s="126"/>
      <c r="U13" s="126"/>
      <c r="V13" s="126"/>
      <c r="W13" s="126"/>
      <c r="X13" s="126"/>
      <c r="Y13" s="126"/>
      <c r="Z13" s="126"/>
    </row>
    <row r="14" spans="1:26" ht="27.75" customHeight="1" x14ac:dyDescent="0.3">
      <c r="A14" s="126"/>
      <c r="B14" s="124" t="s">
        <v>88</v>
      </c>
      <c r="C14" s="124">
        <v>1</v>
      </c>
      <c r="D14" s="124">
        <v>2</v>
      </c>
      <c r="E14" s="124">
        <v>3</v>
      </c>
      <c r="F14" s="124">
        <v>4</v>
      </c>
      <c r="G14" s="124">
        <v>5</v>
      </c>
      <c r="H14" s="124">
        <v>6</v>
      </c>
      <c r="I14" s="124">
        <v>7</v>
      </c>
      <c r="J14" s="124">
        <v>8</v>
      </c>
      <c r="K14" s="124">
        <v>9</v>
      </c>
      <c r="L14" s="124">
        <v>10</v>
      </c>
      <c r="M14" s="124">
        <v>11</v>
      </c>
      <c r="N14" s="124">
        <v>12</v>
      </c>
      <c r="O14" s="127"/>
      <c r="P14" s="127"/>
      <c r="Q14" s="127"/>
      <c r="R14" s="124"/>
      <c r="S14" s="126"/>
      <c r="T14" s="126"/>
      <c r="U14" s="126"/>
      <c r="V14" s="126"/>
      <c r="W14" s="126"/>
      <c r="X14" s="126"/>
      <c r="Y14" s="126"/>
      <c r="Z14" s="126"/>
    </row>
    <row r="15" spans="1:26" ht="27.75" customHeight="1" x14ac:dyDescent="0.3">
      <c r="A15" s="22"/>
      <c r="B15" s="23" t="s">
        <v>89</v>
      </c>
      <c r="C15" s="24">
        <f>AVERAGEIF('Water Trading Repository Table'!$D:$D,'Economic Market Analysis'!C14,'Water Trading Repository Table'!$C:$C)</f>
        <v>86.391757235371969</v>
      </c>
      <c r="D15" s="24">
        <f>AVERAGEIF('Water Trading Repository Table'!$D:$D,'Economic Market Analysis'!D14,'Water Trading Repository Table'!$C:$C)</f>
        <v>86.829490475868141</v>
      </c>
      <c r="E15" s="24">
        <f>AVERAGEIF('Water Trading Repository Table'!$D:$D,'Economic Market Analysis'!E14,'Water Trading Repository Table'!$C:$C)</f>
        <v>81.49989122823844</v>
      </c>
      <c r="F15" s="24">
        <f>AVERAGEIF('Water Trading Repository Table'!$D:$D,'Economic Market Analysis'!F14,'Water Trading Repository Table'!$C:$C)</f>
        <v>72.569232168710826</v>
      </c>
      <c r="G15" s="24">
        <f>AVERAGEIF('Water Trading Repository Table'!$D:$D,'Economic Market Analysis'!G14,'Water Trading Repository Table'!$C:$C)</f>
        <v>71.259354341223244</v>
      </c>
      <c r="H15" s="24">
        <f>AVERAGEIF('Water Trading Repository Table'!$D:$D,'Economic Market Analysis'!H14,'Water Trading Repository Table'!$C:$C)</f>
        <v>72.156510799663252</v>
      </c>
      <c r="I15" s="24">
        <f>AVERAGEIF('Water Trading Repository Table'!$D:$D,'Economic Market Analysis'!I14,'Water Trading Repository Table'!$C:$C)</f>
        <v>76.602720430107496</v>
      </c>
      <c r="J15" s="24">
        <f>AVERAGEIF('Water Trading Repository Table'!$D:$D,'Economic Market Analysis'!J14,'Water Trading Repository Table'!$C:$C)</f>
        <v>74.932540098566292</v>
      </c>
      <c r="K15" s="24">
        <f>AVERAGEIF('Water Trading Repository Table'!$D:$D,'Economic Market Analysis'!K14,'Water Trading Repository Table'!$C:$C)</f>
        <v>74.066319823232305</v>
      </c>
      <c r="L15" s="24">
        <f>AVERAGEIF('Water Trading Repository Table'!$D:$D,'Economic Market Analysis'!L14,'Water Trading Repository Table'!$C:$C)</f>
        <v>75.093148943932377</v>
      </c>
      <c r="M15" s="24">
        <f>AVERAGEIF('Water Trading Repository Table'!$D:$D,'Economic Market Analysis'!M14,'Water Trading Repository Table'!$C:$C)</f>
        <v>73.700956254509322</v>
      </c>
      <c r="N15" s="24">
        <f>AVERAGEIF('Water Trading Repository Table'!$D:$D,'Economic Market Analysis'!N14,'Water Trading Repository Table'!$C:$C)</f>
        <v>74.376656830400748</v>
      </c>
      <c r="O15" s="25"/>
      <c r="P15" s="25"/>
      <c r="Q15" s="25"/>
      <c r="R15" s="25"/>
      <c r="S15" s="16"/>
      <c r="T15" s="16"/>
      <c r="U15" s="16"/>
      <c r="V15" s="16"/>
      <c r="W15" s="16"/>
      <c r="X15" s="16"/>
      <c r="Y15" s="16"/>
      <c r="Z15" s="16"/>
    </row>
    <row r="16" spans="1:26" ht="27.75" customHeight="1" x14ac:dyDescent="0.3">
      <c r="A16" s="16"/>
      <c r="B16" s="23" t="s">
        <v>90</v>
      </c>
      <c r="C16" s="26">
        <f>AVERAGEIF('Water Trading Repository Table'!$D:$D,'Economic Market Analysis'!C14,'Water Trading Repository Table'!$B:$B)</f>
        <v>2298.1901589653967</v>
      </c>
      <c r="D16" s="26">
        <f>AVERAGEIF('Water Trading Repository Table'!$D:$D,'Economic Market Analysis'!D14,'Water Trading Repository Table'!$B:$B)</f>
        <v>2406.0918962111036</v>
      </c>
      <c r="E16" s="26">
        <f>AVERAGEIF('Water Trading Repository Table'!$D:$D,'Economic Market Analysis'!E14,'Water Trading Repository Table'!$B:$B)</f>
        <v>2127.8145432709766</v>
      </c>
      <c r="F16" s="26">
        <f>AVERAGEIF('Water Trading Repository Table'!$D:$D,'Economic Market Analysis'!F14,'Water Trading Repository Table'!$B:$B)</f>
        <v>2185.7997542263706</v>
      </c>
      <c r="G16" s="26">
        <f>AVERAGEIF('Water Trading Repository Table'!$D:$D,'Economic Market Analysis'!G14,'Water Trading Repository Table'!$B:$B)</f>
        <v>2145.7837188661065</v>
      </c>
      <c r="H16" s="26">
        <f>AVERAGEIF('Water Trading Repository Table'!$D:$D,'Economic Market Analysis'!H14,'Water Trading Repository Table'!$B:$B)</f>
        <v>2229.7496611442612</v>
      </c>
      <c r="I16" s="26">
        <f>AVERAGEIF('Water Trading Repository Table'!$D:$D,'Economic Market Analysis'!I14,'Water Trading Repository Table'!$B:$B)</f>
        <v>2283.0502472527673</v>
      </c>
      <c r="J16" s="26">
        <f>AVERAGEIF('Water Trading Repository Table'!$D:$D,'Economic Market Analysis'!J14,'Water Trading Repository Table'!$B:$B)</f>
        <v>2201.0592458815067</v>
      </c>
      <c r="K16" s="26">
        <f>AVERAGEIF('Water Trading Repository Table'!$D:$D,'Economic Market Analysis'!K14,'Water Trading Repository Table'!$B:$B)</f>
        <v>2153.3431850899528</v>
      </c>
      <c r="L16" s="26">
        <f>AVERAGEIF('Water Trading Repository Table'!$D:$D,'Economic Market Analysis'!L14,'Water Trading Repository Table'!$B:$B)</f>
        <v>2098.9913812617792</v>
      </c>
      <c r="M16" s="26">
        <f>AVERAGEIF('Water Trading Repository Table'!$D:$D,'Economic Market Analysis'!M14,'Water Trading Repository Table'!$B:$B)</f>
        <v>2200.9293289926659</v>
      </c>
      <c r="N16" s="26">
        <f>AVERAGEIF('Water Trading Repository Table'!$D:$D,'Economic Market Analysis'!N14,'Water Trading Repository Table'!$B:$B)</f>
        <v>2312.1995397611418</v>
      </c>
      <c r="O16" s="25"/>
      <c r="P16" s="25"/>
      <c r="Q16" s="25"/>
      <c r="R16" s="25"/>
      <c r="S16" s="16"/>
      <c r="T16" s="16"/>
      <c r="U16" s="16"/>
      <c r="V16" s="16"/>
      <c r="W16" s="16"/>
      <c r="X16" s="16"/>
      <c r="Y16" s="16"/>
      <c r="Z16" s="16"/>
    </row>
    <row r="17" spans="1:26" ht="27.75" customHeight="1" x14ac:dyDescent="0.3">
      <c r="A17" s="128" t="s">
        <v>91</v>
      </c>
      <c r="B17" s="124"/>
      <c r="C17" s="129"/>
      <c r="D17" s="129"/>
      <c r="E17" s="129"/>
      <c r="F17" s="129"/>
      <c r="G17" s="129"/>
      <c r="H17" s="129"/>
      <c r="I17" s="129"/>
      <c r="J17" s="129"/>
      <c r="K17" s="129"/>
      <c r="L17" s="129"/>
      <c r="M17" s="129"/>
      <c r="N17" s="129"/>
      <c r="O17" s="130"/>
      <c r="P17" s="130"/>
      <c r="Q17" s="130"/>
      <c r="R17" s="130"/>
      <c r="S17" s="131"/>
      <c r="T17" s="131"/>
      <c r="U17" s="131"/>
      <c r="V17" s="131"/>
      <c r="W17" s="131"/>
      <c r="X17" s="131"/>
      <c r="Y17" s="131"/>
      <c r="Z17" s="131"/>
    </row>
    <row r="18" spans="1:26" ht="27.75" customHeight="1" x14ac:dyDescent="0.3">
      <c r="A18" s="27" t="s">
        <v>65</v>
      </c>
      <c r="B18" s="23" t="s">
        <v>89</v>
      </c>
      <c r="C18" s="24">
        <f>AVERAGEIFS('Water Trading Repository Table'!$C:$C,'Water Trading Repository Table'!$D:$D,'Economic Market Analysis'!C14,'Water Trading Repository Table'!$E:$E,'Water Trading Repository Table'!$E$1009)</f>
        <v>110.48381542382315</v>
      </c>
      <c r="D18" s="24">
        <f>AVERAGEIFS('Water Trading Repository Table'!$C:$C,'Water Trading Repository Table'!$D:$D,'Economic Market Analysis'!D14,'Water Trading Repository Table'!$E:$E,'Water Trading Repository Table'!$E$1009)</f>
        <v>110.62720422979757</v>
      </c>
      <c r="E18" s="24">
        <f>AVERAGEIFS('Water Trading Repository Table'!$C:$C,'Water Trading Repository Table'!$D:$D,'Economic Market Analysis'!E14,'Water Trading Repository Table'!$E:$E,'Water Trading Repository Table'!$E$1009)</f>
        <v>110.55818806730868</v>
      </c>
      <c r="F18" s="24">
        <f>AVERAGEIFS('Water Trading Repository Table'!$C:$C,'Water Trading Repository Table'!$D:$D,'Economic Market Analysis'!F14,'Water Trading Repository Table'!$E:$E,'Water Trading Repository Table'!$E$1009)</f>
        <v>93.17518584656078</v>
      </c>
      <c r="G18" s="24">
        <f>AVERAGEIFS('Water Trading Repository Table'!$C:$C,'Water Trading Repository Table'!$D:$D,'Economic Market Analysis'!G14,'Water Trading Repository Table'!$E:$E,'Water Trading Repository Table'!$E$1009)</f>
        <v>93.408910429176501</v>
      </c>
      <c r="H18" s="24">
        <f>AVERAGEIFS('Water Trading Repository Table'!$C:$C,'Water Trading Repository Table'!$D:$D,'Economic Market Analysis'!H14,'Water Trading Repository Table'!$E:$E,'Water Trading Repository Table'!$E$1009)</f>
        <v>92.851211447811423</v>
      </c>
      <c r="I18" s="24">
        <f>AVERAGEIFS('Water Trading Repository Table'!$C:$C,'Water Trading Repository Table'!$D:$D,'Economic Market Analysis'!I14,'Water Trading Repository Table'!$E:$E,'Water Trading Repository Table'!$E$1009)</f>
        <v>92.809567652329747</v>
      </c>
      <c r="J18" s="24">
        <f>AVERAGEIFS('Water Trading Repository Table'!$C:$C,'Water Trading Repository Table'!$D:$D,'Economic Market Analysis'!J14,'Water Trading Repository Table'!$E:$E,'Water Trading Repository Table'!$E$1009)</f>
        <v>93.14548020527856</v>
      </c>
      <c r="K18" s="24">
        <f>AVERAGEIFS('Water Trading Repository Table'!$C:$C,'Water Trading Repository Table'!$D:$D,'Economic Market Analysis'!K14,'Water Trading Repository Table'!$E:$E,'Water Trading Repository Table'!$E$1009)</f>
        <v>92.989220833333306</v>
      </c>
      <c r="L18" s="24">
        <f>AVERAGEIFS('Water Trading Repository Table'!$C:$C,'Water Trading Repository Table'!$D:$D,'Economic Market Analysis'!L14,'Water Trading Repository Table'!$E:$E,'Water Trading Repository Table'!$E$1009)</f>
        <v>92.823577188940064</v>
      </c>
      <c r="M18" s="24">
        <f>AVERAGEIFS('Water Trading Repository Table'!$C:$C,'Water Trading Repository Table'!$D:$D,'Economic Market Analysis'!M14,'Water Trading Repository Table'!$E:$E,'Water Trading Repository Table'!$E$1009)</f>
        <v>93.029854347041791</v>
      </c>
      <c r="N18" s="24">
        <f>AVERAGEIFS('Water Trading Repository Table'!$C:$C,'Water Trading Repository Table'!$D:$D,'Economic Market Analysis'!N14,'Water Trading Repository Table'!$E:$E,'Water Trading Repository Table'!$E$1009)</f>
        <v>93.232935483870918</v>
      </c>
      <c r="O18" s="25"/>
      <c r="P18" s="25"/>
      <c r="Q18" s="25"/>
      <c r="R18" s="25"/>
      <c r="S18" s="16"/>
      <c r="T18" s="16"/>
      <c r="U18" s="16"/>
      <c r="V18" s="16"/>
      <c r="W18" s="16"/>
      <c r="X18" s="16"/>
      <c r="Y18" s="16"/>
      <c r="Z18" s="16"/>
    </row>
    <row r="19" spans="1:26" ht="27.75" customHeight="1" x14ac:dyDescent="0.3">
      <c r="A19" s="16"/>
      <c r="B19" s="23" t="s">
        <v>92</v>
      </c>
      <c r="C19" s="26">
        <f>AVERAGEIFS('Water Trading Repository Table'!$B:$B,'Water Trading Repository Table'!$D:$D,'Economic Market Analysis'!C14,'Water Trading Repository Table'!$E:$E,'Water Trading Repository Table'!$E$1094)</f>
        <v>2391.3758824827114</v>
      </c>
      <c r="D19" s="26">
        <f>AVERAGEIFS('Water Trading Repository Table'!$B:$B,'Water Trading Repository Table'!$D:$D,'Economic Market Analysis'!D14,'Water Trading Repository Table'!$E:$E,'Water Trading Repository Table'!$E$1094)</f>
        <v>2533.2689003303749</v>
      </c>
      <c r="E19" s="26">
        <f>AVERAGEIFS('Water Trading Repository Table'!$B:$B,'Water Trading Repository Table'!$D:$D,'Economic Market Analysis'!E14,'Water Trading Repository Table'!$E:$E,'Water Trading Repository Table'!$E$1094)</f>
        <v>2203.7442618771042</v>
      </c>
      <c r="F19" s="26">
        <f>AVERAGEIFS('Water Trading Repository Table'!$B:$B,'Water Trading Repository Table'!$D:$D,'Economic Market Analysis'!F14,'Water Trading Repository Table'!$E:$E,'Water Trading Repository Table'!$E$1094)</f>
        <v>2349.5141185681864</v>
      </c>
      <c r="G19" s="26">
        <f>AVERAGEIFS('Water Trading Repository Table'!$B:$B,'Water Trading Repository Table'!$D:$D,'Economic Market Analysis'!G14,'Water Trading Repository Table'!$E:$E,'Water Trading Repository Table'!$E$1094)</f>
        <v>2243.584512119523</v>
      </c>
      <c r="H19" s="26">
        <f>AVERAGEIFS('Water Trading Repository Table'!$B:$B,'Water Trading Repository Table'!$D:$D,'Economic Market Analysis'!H14,'Water Trading Repository Table'!$E:$E,'Water Trading Repository Table'!$E$1094)</f>
        <v>2359.3149577593058</v>
      </c>
      <c r="I19" s="26">
        <f>AVERAGEIFS('Water Trading Repository Table'!$B:$B,'Water Trading Repository Table'!$D:$D,'Economic Market Analysis'!I14,'Water Trading Repository Table'!$E:$E,'Water Trading Repository Table'!$E$1094)</f>
        <v>2443.2652008227428</v>
      </c>
      <c r="J19" s="26">
        <f>AVERAGEIFS('Water Trading Repository Table'!$B:$B,'Water Trading Repository Table'!$D:$D,'Economic Market Analysis'!J14,'Water Trading Repository Table'!$E:$E,'Water Trading Repository Table'!$E$1094)</f>
        <v>2300.8485926974759</v>
      </c>
      <c r="K19" s="26">
        <f>AVERAGEIFS('Water Trading Repository Table'!$B:$B,'Water Trading Repository Table'!$D:$D,'Economic Market Analysis'!K14,'Water Trading Repository Table'!$E:$E,'Water Trading Repository Table'!$E$1094)</f>
        <v>2261.3424374589526</v>
      </c>
      <c r="L19" s="26">
        <f>AVERAGEIFS('Water Trading Repository Table'!$B:$B,'Water Trading Repository Table'!$D:$D,'Economic Market Analysis'!L14,'Water Trading Repository Table'!$E:$E,'Water Trading Repository Table'!$E$1094)</f>
        <v>2188.7956099697999</v>
      </c>
      <c r="M19" s="26">
        <f>AVERAGEIFS('Water Trading Repository Table'!$B:$B,'Water Trading Repository Table'!$D:$D,'Economic Market Analysis'!M14,'Water Trading Repository Table'!$E:$E,'Water Trading Repository Table'!$E$1094)</f>
        <v>2303.4374718156046</v>
      </c>
      <c r="N19" s="26">
        <f>AVERAGEIFS('Water Trading Repository Table'!$B:$B,'Water Trading Repository Table'!$D:$D,'Economic Market Analysis'!N14,'Water Trading Repository Table'!$E:$E,'Water Trading Repository Table'!$E$1094)</f>
        <v>2443.6005061474129</v>
      </c>
      <c r="O19" s="25"/>
      <c r="P19" s="25"/>
      <c r="Q19" s="25"/>
      <c r="R19" s="25"/>
      <c r="S19" s="16"/>
      <c r="T19" s="16"/>
      <c r="U19" s="16"/>
      <c r="V19" s="16"/>
      <c r="W19" s="16"/>
      <c r="X19" s="16"/>
      <c r="Y19" s="16"/>
      <c r="Z19" s="16"/>
    </row>
    <row r="20" spans="1:26" ht="27.75" customHeight="1" x14ac:dyDescent="0.3">
      <c r="A20" s="123" t="s">
        <v>93</v>
      </c>
      <c r="B20" s="126"/>
      <c r="C20" s="126"/>
      <c r="D20" s="126"/>
      <c r="E20" s="126"/>
      <c r="F20" s="130"/>
      <c r="G20" s="130"/>
      <c r="H20" s="130"/>
      <c r="I20" s="130"/>
      <c r="J20" s="130"/>
      <c r="K20" s="130"/>
      <c r="L20" s="130"/>
      <c r="M20" s="130"/>
      <c r="N20" s="130"/>
      <c r="O20" s="130"/>
      <c r="P20" s="130"/>
      <c r="Q20" s="130"/>
      <c r="R20" s="130"/>
      <c r="S20" s="131"/>
      <c r="T20" s="131"/>
      <c r="U20" s="131"/>
      <c r="V20" s="131"/>
      <c r="W20" s="131"/>
      <c r="X20" s="131"/>
      <c r="Y20" s="131"/>
      <c r="Z20" s="131"/>
    </row>
    <row r="21" spans="1:26" ht="27.75" customHeight="1" x14ac:dyDescent="0.3">
      <c r="A21" s="27" t="s">
        <v>66</v>
      </c>
      <c r="B21" s="23" t="s">
        <v>89</v>
      </c>
      <c r="C21" s="24">
        <f>AVERAGEIFS('Water Trading Repository Table'!$C:$C,'Water Trading Repository Table'!$D:$D,'Economic Market Analysis'!C14,'Water Trading Repository Table'!$E:$E,'Water Trading Repository Table'!$E$5)</f>
        <v>62.299699046920772</v>
      </c>
      <c r="D21" s="24">
        <f>AVERAGEIFS('Water Trading Repository Table'!$C:$C,'Water Trading Repository Table'!$D:$D,'Economic Market Analysis'!D14,'Water Trading Repository Table'!$E:$E,'Water Trading Repository Table'!$E$5)</f>
        <v>63.031776721938691</v>
      </c>
      <c r="E21" s="24">
        <f>AVERAGEIFS('Water Trading Repository Table'!$C:$C,'Water Trading Repository Table'!$D:$D,'Economic Market Analysis'!E14,'Water Trading Repository Table'!$E:$E,'Water Trading Repository Table'!$E$5)</f>
        <v>52.441594389168138</v>
      </c>
      <c r="F21" s="24">
        <f>AVERAGEIFS('Water Trading Repository Table'!$C:$C,'Water Trading Repository Table'!$D:$D,'Economic Market Analysis'!F14,'Water Trading Repository Table'!$E:$E,'Water Trading Repository Table'!$E$5)</f>
        <v>51.963278490860944</v>
      </c>
      <c r="G21" s="24">
        <f>AVERAGEIFS('Water Trading Repository Table'!$C:$C,'Water Trading Repository Table'!$D:$D,'Economic Market Analysis'!G14,'Water Trading Repository Table'!$E:$E,'Water Trading Repository Table'!$E$5)</f>
        <v>49.10979825327</v>
      </c>
      <c r="H21" s="24">
        <f>AVERAGEIFS('Water Trading Repository Table'!$C:$C,'Water Trading Repository Table'!$D:$D,'Economic Market Analysis'!H14,'Water Trading Repository Table'!$E:$E,'Water Trading Repository Table'!$E$5)</f>
        <v>51.461810151515095</v>
      </c>
      <c r="I21" s="24">
        <f>AVERAGEIFS('Water Trading Repository Table'!$C:$C,'Water Trading Repository Table'!$D:$D,'Economic Market Analysis'!I14,'Water Trading Repository Table'!$E:$E,'Water Trading Repository Table'!$E$5)</f>
        <v>60.395873207885266</v>
      </c>
      <c r="J21" s="24">
        <f>AVERAGEIFS('Water Trading Repository Table'!$C:$C,'Water Trading Repository Table'!$D:$D,'Economic Market Analysis'!J14,'Water Trading Repository Table'!$E:$E,'Water Trading Repository Table'!$E$5)</f>
        <v>56.719599991853968</v>
      </c>
      <c r="K21" s="24">
        <f>AVERAGEIFS('Water Trading Repository Table'!$C:$C,'Water Trading Repository Table'!$D:$D,'Economic Market Analysis'!K14,'Water Trading Repository Table'!$E:$E,'Water Trading Repository Table'!$E$5)</f>
        <v>55.143418813131255</v>
      </c>
      <c r="L21" s="24">
        <f>AVERAGEIFS('Water Trading Repository Table'!$C:$C,'Water Trading Repository Table'!$D:$D,'Economic Market Analysis'!L14,'Water Trading Repository Table'!$E:$E,'Water Trading Repository Table'!$E$5)</f>
        <v>57.362720698924704</v>
      </c>
      <c r="M21" s="24">
        <f>AVERAGEIFS('Water Trading Repository Table'!$C:$C,'Water Trading Repository Table'!$D:$D,'Economic Market Analysis'!M14,'Water Trading Repository Table'!$E:$E,'Water Trading Repository Table'!$E$5)</f>
        <v>54.372058161976852</v>
      </c>
      <c r="N21" s="24">
        <f>AVERAGEIFS('Water Trading Repository Table'!$C:$C,'Water Trading Repository Table'!$D:$D,'Economic Market Analysis'!N14,'Water Trading Repository Table'!$E:$E,'Water Trading Repository Table'!$E$5)</f>
        <v>55.520378176930556</v>
      </c>
      <c r="O21" s="25"/>
      <c r="P21" s="25"/>
      <c r="Q21" s="25"/>
      <c r="R21" s="25"/>
      <c r="S21" s="16"/>
      <c r="T21" s="16"/>
      <c r="U21" s="16"/>
      <c r="V21" s="16"/>
      <c r="W21" s="16"/>
      <c r="X21" s="16"/>
      <c r="Y21" s="16"/>
      <c r="Z21" s="16"/>
    </row>
    <row r="22" spans="1:26" ht="27.75" customHeight="1" x14ac:dyDescent="0.3">
      <c r="A22" s="16"/>
      <c r="B22" s="23" t="s">
        <v>94</v>
      </c>
      <c r="C22" s="26">
        <f>AVERAGEIFS('Water Trading Repository Table'!$B:$B,'Water Trading Repository Table'!$D:$D,'Economic Market Analysis'!C14,'Water Trading Repository Table'!$E:$E,'Water Trading Repository Table'!$E$11)</f>
        <v>2205.0044354480824</v>
      </c>
      <c r="D22" s="26">
        <f>AVERAGEIFS('Water Trading Repository Table'!$B:$B,'Water Trading Repository Table'!$D:$D,'Economic Market Analysis'!D14,'Water Trading Repository Table'!$E:$E,'Water Trading Repository Table'!$E$11)</f>
        <v>2278.9148920918328</v>
      </c>
      <c r="E22" s="26">
        <f>AVERAGEIFS('Water Trading Repository Table'!$B:$B,'Water Trading Repository Table'!$D:$D,'Economic Market Analysis'!E14,'Water Trading Repository Table'!$E:$E,'Water Trading Repository Table'!$E$11)</f>
        <v>2051.8848246648477</v>
      </c>
      <c r="F22" s="26">
        <f>AVERAGEIFS('Water Trading Repository Table'!$B:$B,'Water Trading Repository Table'!$D:$D,'Economic Market Analysis'!F14,'Water Trading Repository Table'!$E:$E,'Water Trading Repository Table'!$E$11)</f>
        <v>2022.0853898845555</v>
      </c>
      <c r="G22" s="26">
        <f>AVERAGEIFS('Water Trading Repository Table'!$B:$B,'Water Trading Repository Table'!$D:$D,'Economic Market Analysis'!G14,'Water Trading Repository Table'!$E:$E,'Water Trading Repository Table'!$E$11)</f>
        <v>2047.9829256126895</v>
      </c>
      <c r="H22" s="26">
        <f>AVERAGEIFS('Water Trading Repository Table'!$B:$B,'Water Trading Repository Table'!$D:$D,'Economic Market Analysis'!H14,'Water Trading Repository Table'!$E:$E,'Water Trading Repository Table'!$E$11)</f>
        <v>2100.1843645292161</v>
      </c>
      <c r="I22" s="26">
        <f>AVERAGEIFS('Water Trading Repository Table'!$B:$B,'Water Trading Repository Table'!$D:$D,'Economic Market Analysis'!I14,'Water Trading Repository Table'!$E:$E,'Water Trading Repository Table'!$E$11)</f>
        <v>2122.8352936827923</v>
      </c>
      <c r="J22" s="26">
        <f>AVERAGEIFS('Water Trading Repository Table'!$B:$B,'Water Trading Repository Table'!$D:$D,'Economic Market Analysis'!J14,'Water Trading Repository Table'!$E:$E,'Water Trading Repository Table'!$E$11)</f>
        <v>2101.2698990655363</v>
      </c>
      <c r="K22" s="26">
        <f>AVERAGEIFS('Water Trading Repository Table'!$B:$B,'Water Trading Repository Table'!$D:$D,'Economic Market Analysis'!K14,'Water Trading Repository Table'!$E:$E,'Water Trading Repository Table'!$E$11)</f>
        <v>2045.3439327209553</v>
      </c>
      <c r="L22" s="26">
        <f>AVERAGEIFS('Water Trading Repository Table'!$B:$B,'Water Trading Repository Table'!$D:$D,'Economic Market Analysis'!L14,'Water Trading Repository Table'!$E:$E,'Water Trading Repository Table'!$E$11)</f>
        <v>2009.1871525537595</v>
      </c>
      <c r="M22" s="26">
        <f>AVERAGEIFS('Water Trading Repository Table'!$B:$B,'Water Trading Repository Table'!$D:$D,'Economic Market Analysis'!M14,'Water Trading Repository Table'!$E:$E,'Water Trading Repository Table'!$E$11)</f>
        <v>2098.4211861697281</v>
      </c>
      <c r="N22" s="26">
        <f>AVERAGEIFS('Water Trading Repository Table'!$B:$B,'Water Trading Repository Table'!$D:$D,'Economic Market Analysis'!N14,'Water Trading Repository Table'!$E:$E,'Water Trading Repository Table'!$E$11)</f>
        <v>2180.7985733748733</v>
      </c>
      <c r="O22" s="25"/>
      <c r="P22" s="25"/>
      <c r="Q22" s="25"/>
      <c r="R22" s="25"/>
      <c r="S22" s="16"/>
      <c r="T22" s="16"/>
      <c r="U22" s="16"/>
      <c r="V22" s="16"/>
      <c r="W22" s="16"/>
      <c r="X22" s="16"/>
      <c r="Y22" s="16"/>
      <c r="Z22" s="16"/>
    </row>
    <row r="23" spans="1:26" ht="27.75" customHeight="1" x14ac:dyDescent="0.3">
      <c r="A23" s="131"/>
      <c r="B23" s="126"/>
      <c r="C23" s="126"/>
      <c r="D23" s="126"/>
      <c r="E23" s="126"/>
      <c r="F23" s="131"/>
      <c r="G23" s="131"/>
      <c r="H23" s="131"/>
      <c r="I23" s="131"/>
      <c r="J23" s="131"/>
      <c r="K23" s="131"/>
      <c r="L23" s="131"/>
      <c r="M23" s="131"/>
      <c r="N23" s="131"/>
      <c r="O23" s="131"/>
      <c r="P23" s="131"/>
      <c r="Q23" s="131"/>
      <c r="R23" s="131"/>
      <c r="S23" s="131"/>
      <c r="T23" s="131"/>
      <c r="U23" s="131"/>
      <c r="V23" s="131"/>
      <c r="W23" s="131"/>
      <c r="X23" s="131"/>
      <c r="Y23" s="131"/>
      <c r="Z23" s="131"/>
    </row>
    <row r="24" spans="1:26" ht="27.75" customHeight="1" x14ac:dyDescent="0.3">
      <c r="A24" s="191" t="s">
        <v>95</v>
      </c>
      <c r="B24" s="191"/>
      <c r="C24" s="191"/>
      <c r="D24" s="191"/>
      <c r="E24" s="191"/>
      <c r="F24" s="191"/>
      <c r="G24" s="191"/>
      <c r="H24" s="191"/>
      <c r="I24" s="191"/>
      <c r="J24" s="191"/>
      <c r="K24" s="191"/>
      <c r="L24" s="191"/>
      <c r="M24" s="191"/>
      <c r="N24" s="132"/>
      <c r="O24" s="132"/>
      <c r="P24" s="132"/>
      <c r="Q24" s="132"/>
      <c r="R24" s="132"/>
      <c r="S24" s="132"/>
      <c r="T24" s="132"/>
      <c r="U24" s="132"/>
      <c r="V24" s="132"/>
      <c r="W24" s="132"/>
      <c r="X24" s="132"/>
      <c r="Y24" s="132"/>
      <c r="Z24" s="132"/>
    </row>
    <row r="25" spans="1:26" ht="27.75" customHeight="1" x14ac:dyDescent="0.3">
      <c r="A25" s="191"/>
      <c r="B25" s="191"/>
      <c r="C25" s="191"/>
      <c r="D25" s="191"/>
      <c r="E25" s="191"/>
      <c r="F25" s="191"/>
      <c r="G25" s="191"/>
      <c r="H25" s="191"/>
      <c r="I25" s="191"/>
      <c r="J25" s="191"/>
      <c r="K25" s="191"/>
      <c r="L25" s="191"/>
      <c r="M25" s="191"/>
      <c r="N25" s="132"/>
      <c r="O25" s="16"/>
      <c r="P25" s="16"/>
      <c r="Q25" s="16"/>
      <c r="R25" s="16"/>
      <c r="S25" s="16"/>
      <c r="T25" s="16"/>
      <c r="U25" s="16"/>
      <c r="V25" s="16"/>
      <c r="W25" s="16"/>
      <c r="X25" s="16"/>
      <c r="Y25" s="16"/>
      <c r="Z25" s="16"/>
    </row>
    <row r="26" spans="1:26" ht="102" customHeight="1" x14ac:dyDescent="0.3">
      <c r="A26" s="193" t="s">
        <v>96</v>
      </c>
      <c r="B26" s="194"/>
      <c r="C26" s="194"/>
      <c r="D26" s="194"/>
      <c r="E26" s="194"/>
      <c r="F26" s="194"/>
      <c r="G26" s="194"/>
      <c r="H26" s="194"/>
      <c r="I26" s="194"/>
      <c r="J26" s="194"/>
      <c r="K26" s="194"/>
      <c r="L26" s="194"/>
      <c r="M26" s="194"/>
      <c r="N26" s="194"/>
      <c r="O26" s="194"/>
      <c r="P26" s="194"/>
      <c r="Q26" s="194"/>
      <c r="R26" s="194"/>
      <c r="S26" s="194"/>
      <c r="T26" s="194"/>
      <c r="U26" s="194"/>
      <c r="V26" s="194"/>
      <c r="W26" s="133"/>
      <c r="X26" s="134"/>
      <c r="Y26" s="134"/>
      <c r="Z26" s="134"/>
    </row>
    <row r="27" spans="1:26" ht="21" customHeight="1" x14ac:dyDescent="0.3">
      <c r="A27" s="193"/>
      <c r="B27" s="194"/>
      <c r="C27" s="194"/>
      <c r="D27" s="194"/>
      <c r="E27" s="194"/>
      <c r="F27" s="194"/>
      <c r="G27" s="194"/>
      <c r="H27" s="194"/>
      <c r="I27" s="194"/>
      <c r="J27" s="194"/>
      <c r="K27" s="194"/>
      <c r="L27" s="194"/>
      <c r="M27" s="194"/>
      <c r="N27" s="194"/>
      <c r="O27" s="194"/>
      <c r="P27" s="194"/>
      <c r="Q27" s="194"/>
      <c r="R27" s="194"/>
      <c r="S27" s="194"/>
      <c r="T27" s="194"/>
      <c r="U27" s="194"/>
      <c r="V27" s="194"/>
      <c r="W27" s="194"/>
      <c r="X27" s="134"/>
      <c r="Y27" s="134"/>
      <c r="Z27" s="134"/>
    </row>
    <row r="28" spans="1:26" ht="27.75" customHeight="1" x14ac:dyDescent="0.3">
      <c r="A28" s="123" t="s">
        <v>97</v>
      </c>
      <c r="B28" s="124"/>
      <c r="C28" s="124"/>
      <c r="D28" s="124"/>
      <c r="E28" s="131"/>
      <c r="F28" s="125"/>
      <c r="G28" s="125"/>
      <c r="H28" s="125"/>
      <c r="I28" s="125"/>
      <c r="J28" s="125"/>
      <c r="K28" s="125"/>
      <c r="L28" s="125"/>
      <c r="M28" s="125"/>
      <c r="N28" s="125"/>
      <c r="O28" s="125"/>
      <c r="P28" s="125"/>
      <c r="Q28" s="125"/>
      <c r="R28" s="131"/>
      <c r="S28" s="131"/>
      <c r="T28" s="131"/>
      <c r="U28" s="131"/>
      <c r="V28" s="131"/>
      <c r="W28" s="131"/>
      <c r="X28" s="131"/>
      <c r="Y28" s="131"/>
      <c r="Z28" s="131"/>
    </row>
    <row r="29" spans="1:26" ht="27.75" customHeight="1" x14ac:dyDescent="0.3">
      <c r="A29" s="123" t="s">
        <v>98</v>
      </c>
      <c r="B29" s="124"/>
      <c r="C29" s="124"/>
      <c r="D29" s="124"/>
      <c r="E29" s="123" t="s">
        <v>99</v>
      </c>
      <c r="F29" s="131"/>
      <c r="G29" s="131"/>
      <c r="H29" s="131"/>
      <c r="I29" s="131"/>
      <c r="J29" s="131"/>
      <c r="K29" s="123" t="s">
        <v>100</v>
      </c>
      <c r="L29" s="131"/>
      <c r="M29" s="131"/>
      <c r="N29" s="131"/>
      <c r="O29" s="131"/>
      <c r="P29" s="131"/>
      <c r="Q29" s="131"/>
      <c r="R29" s="123"/>
      <c r="S29" s="131"/>
      <c r="T29" s="131"/>
      <c r="U29" s="131"/>
      <c r="V29" s="131"/>
      <c r="W29" s="131"/>
      <c r="X29" s="131"/>
      <c r="Y29" s="131"/>
      <c r="Z29" s="131"/>
    </row>
    <row r="30" spans="1:26" ht="27.75" customHeight="1" x14ac:dyDescent="0.3">
      <c r="A30" s="16"/>
      <c r="B30" s="8"/>
      <c r="C30" s="8"/>
      <c r="D30" s="8"/>
      <c r="E30" s="16"/>
      <c r="F30" s="25"/>
      <c r="G30" s="25"/>
      <c r="H30" s="25"/>
      <c r="I30" s="25"/>
      <c r="J30" s="25"/>
      <c r="K30" s="25"/>
      <c r="L30" s="25"/>
      <c r="M30" s="25"/>
      <c r="N30" s="25"/>
      <c r="O30" s="25"/>
      <c r="P30" s="25"/>
      <c r="Q30" s="25"/>
      <c r="R30" s="25"/>
      <c r="S30" s="16"/>
      <c r="T30" s="16"/>
      <c r="U30" s="16"/>
      <c r="V30" s="16"/>
      <c r="W30" s="16"/>
      <c r="X30" s="16"/>
      <c r="Y30" s="16"/>
      <c r="Z30" s="16"/>
    </row>
    <row r="31" spans="1:26" ht="27.75" customHeight="1" x14ac:dyDescent="0.3">
      <c r="A31" s="16"/>
      <c r="B31" s="8"/>
      <c r="C31" s="8"/>
      <c r="D31" s="8"/>
      <c r="E31" s="16"/>
      <c r="F31" s="25"/>
      <c r="G31" s="25"/>
      <c r="H31" s="25"/>
      <c r="I31" s="25"/>
      <c r="J31" s="25"/>
      <c r="K31" s="25"/>
      <c r="L31" s="25"/>
      <c r="M31" s="25"/>
      <c r="N31" s="25"/>
      <c r="O31" s="25"/>
      <c r="P31" s="25"/>
      <c r="Q31" s="25"/>
      <c r="R31" s="25"/>
      <c r="S31" s="16"/>
      <c r="T31" s="16"/>
      <c r="U31" s="16"/>
      <c r="V31" s="16"/>
      <c r="W31" s="16"/>
      <c r="X31" s="16"/>
      <c r="Y31" s="16"/>
      <c r="Z31" s="16"/>
    </row>
    <row r="32" spans="1:26" ht="27.75" customHeight="1" x14ac:dyDescent="0.3">
      <c r="A32" s="16"/>
      <c r="B32" s="8"/>
      <c r="C32" s="8"/>
      <c r="D32" s="8"/>
      <c r="E32" s="16"/>
      <c r="F32" s="25"/>
      <c r="G32" s="25"/>
      <c r="H32" s="25"/>
      <c r="I32" s="25"/>
      <c r="J32" s="25"/>
      <c r="K32" s="25"/>
      <c r="L32" s="25"/>
      <c r="M32" s="25"/>
      <c r="N32" s="25"/>
      <c r="O32" s="25"/>
      <c r="P32" s="25"/>
      <c r="Q32" s="25"/>
      <c r="R32" s="25"/>
      <c r="S32" s="16"/>
      <c r="T32" s="16"/>
      <c r="U32" s="16"/>
      <c r="V32" s="16"/>
      <c r="W32" s="16"/>
      <c r="X32" s="16"/>
      <c r="Y32" s="16"/>
      <c r="Z32" s="16"/>
    </row>
    <row r="33" spans="1:26" ht="27.75" customHeight="1" x14ac:dyDescent="0.3">
      <c r="A33" s="16"/>
      <c r="B33" s="8"/>
      <c r="C33" s="8"/>
      <c r="D33" s="8"/>
      <c r="E33" s="16"/>
      <c r="F33" s="25"/>
      <c r="G33" s="25"/>
      <c r="H33" s="25"/>
      <c r="I33" s="25"/>
      <c r="J33" s="25"/>
      <c r="K33" s="25"/>
      <c r="L33" s="25"/>
      <c r="M33" s="25"/>
      <c r="N33" s="25"/>
      <c r="O33" s="25"/>
      <c r="P33" s="25"/>
      <c r="Q33" s="25"/>
      <c r="R33" s="25"/>
      <c r="S33" s="16"/>
      <c r="T33" s="16"/>
      <c r="U33" s="16"/>
      <c r="V33" s="16"/>
      <c r="W33" s="16"/>
      <c r="X33" s="16"/>
      <c r="Y33" s="16"/>
      <c r="Z33" s="16"/>
    </row>
    <row r="34" spans="1:26" ht="27.75" customHeight="1" x14ac:dyDescent="0.3">
      <c r="A34" s="16"/>
      <c r="B34" s="8"/>
      <c r="C34" s="8"/>
      <c r="D34" s="8"/>
      <c r="E34" s="16"/>
      <c r="F34" s="25"/>
      <c r="G34" s="25"/>
      <c r="H34" s="25"/>
      <c r="I34" s="25"/>
      <c r="J34" s="25"/>
      <c r="K34" s="25"/>
      <c r="L34" s="25"/>
      <c r="M34" s="25"/>
      <c r="N34" s="25"/>
      <c r="O34" s="25"/>
      <c r="P34" s="25"/>
      <c r="Q34" s="25"/>
      <c r="R34" s="25"/>
      <c r="S34" s="16"/>
      <c r="T34" s="16"/>
      <c r="U34" s="16"/>
      <c r="V34" s="16"/>
      <c r="W34" s="16"/>
      <c r="X34" s="16"/>
      <c r="Y34" s="16"/>
      <c r="Z34" s="16"/>
    </row>
    <row r="35" spans="1:26" ht="27.75" customHeight="1" x14ac:dyDescent="0.3">
      <c r="A35" s="16"/>
      <c r="B35" s="8"/>
      <c r="C35" s="8"/>
      <c r="D35" s="8"/>
      <c r="E35" s="16"/>
      <c r="F35" s="25"/>
      <c r="G35" s="25"/>
      <c r="H35" s="25"/>
      <c r="I35" s="25"/>
      <c r="J35" s="25"/>
      <c r="K35" s="25"/>
      <c r="L35" s="25"/>
      <c r="M35" s="25"/>
      <c r="N35" s="25"/>
      <c r="O35" s="25"/>
      <c r="P35" s="25"/>
      <c r="Q35" s="25"/>
      <c r="R35" s="25"/>
      <c r="S35" s="16"/>
      <c r="T35" s="16"/>
      <c r="U35" s="16"/>
      <c r="V35" s="16"/>
      <c r="W35" s="16"/>
      <c r="X35" s="16"/>
      <c r="Y35" s="16"/>
      <c r="Z35" s="16"/>
    </row>
    <row r="36" spans="1:26" ht="27.75" customHeight="1" x14ac:dyDescent="0.3">
      <c r="A36" s="16"/>
      <c r="B36" s="8"/>
      <c r="C36" s="8"/>
      <c r="D36" s="8"/>
      <c r="E36" s="16"/>
      <c r="F36" s="25"/>
      <c r="G36" s="25"/>
      <c r="H36" s="25"/>
      <c r="I36" s="25"/>
      <c r="J36" s="25"/>
      <c r="K36" s="25"/>
      <c r="L36" s="25"/>
      <c r="M36" s="25"/>
      <c r="N36" s="25"/>
      <c r="O36" s="25"/>
      <c r="P36" s="25"/>
      <c r="Q36" s="25"/>
      <c r="R36" s="25"/>
      <c r="S36" s="16"/>
      <c r="T36" s="16"/>
      <c r="U36" s="16"/>
      <c r="V36" s="16"/>
      <c r="W36" s="16"/>
      <c r="X36" s="16"/>
      <c r="Y36" s="16"/>
      <c r="Z36" s="16"/>
    </row>
    <row r="37" spans="1:26" ht="27.75" customHeight="1" x14ac:dyDescent="0.3">
      <c r="A37" s="16"/>
      <c r="B37" s="8"/>
      <c r="C37" s="8"/>
      <c r="D37" s="8"/>
      <c r="E37" s="16"/>
      <c r="F37" s="25"/>
      <c r="G37" s="25"/>
      <c r="H37" s="25"/>
      <c r="I37" s="25"/>
      <c r="J37" s="25"/>
      <c r="K37" s="25"/>
      <c r="L37" s="25"/>
      <c r="M37" s="25"/>
      <c r="N37" s="25"/>
      <c r="O37" s="25"/>
      <c r="P37" s="25"/>
      <c r="Q37" s="25"/>
      <c r="R37" s="25"/>
      <c r="S37" s="16"/>
      <c r="T37" s="16"/>
      <c r="U37" s="16"/>
      <c r="V37" s="16"/>
      <c r="W37" s="16"/>
      <c r="X37" s="16"/>
      <c r="Y37" s="16"/>
      <c r="Z37" s="16"/>
    </row>
    <row r="38" spans="1:26" ht="27.75" customHeight="1" x14ac:dyDescent="0.3">
      <c r="A38" s="16"/>
      <c r="B38" s="8"/>
      <c r="C38" s="8"/>
      <c r="D38" s="8"/>
      <c r="E38" s="16"/>
      <c r="F38" s="25"/>
      <c r="G38" s="25"/>
      <c r="H38" s="25"/>
      <c r="I38" s="25"/>
      <c r="J38" s="25"/>
      <c r="K38" s="25"/>
      <c r="L38" s="25"/>
      <c r="M38" s="25"/>
      <c r="N38" s="25"/>
      <c r="O38" s="25"/>
      <c r="P38" s="25"/>
      <c r="Q38" s="25"/>
      <c r="R38" s="25"/>
      <c r="S38" s="16"/>
      <c r="T38" s="16"/>
      <c r="U38" s="16"/>
      <c r="V38" s="16"/>
      <c r="W38" s="16"/>
      <c r="X38" s="16"/>
      <c r="Y38" s="16"/>
      <c r="Z38" s="16"/>
    </row>
    <row r="39" spans="1:26" ht="57" customHeight="1" x14ac:dyDescent="0.3">
      <c r="A39" s="20" t="s">
        <v>101</v>
      </c>
      <c r="B39" s="8"/>
      <c r="C39" s="8"/>
      <c r="D39" s="8"/>
      <c r="E39" s="20" t="s">
        <v>101</v>
      </c>
      <c r="F39" s="25"/>
      <c r="G39" s="25"/>
      <c r="H39" s="25"/>
      <c r="I39" s="25"/>
      <c r="J39" s="20" t="s">
        <v>101</v>
      </c>
      <c r="K39" s="25"/>
      <c r="L39" s="25"/>
      <c r="M39" s="25"/>
      <c r="N39" s="25"/>
      <c r="O39" s="25"/>
      <c r="P39" s="25"/>
      <c r="Q39" s="25"/>
      <c r="R39" s="25"/>
      <c r="S39" s="16"/>
      <c r="T39" s="16"/>
      <c r="U39" s="16"/>
      <c r="V39" s="16"/>
      <c r="W39" s="16"/>
      <c r="X39" s="16"/>
      <c r="Y39" s="16"/>
      <c r="Z39" s="16"/>
    </row>
    <row r="40" spans="1:26" ht="36.75" customHeight="1" x14ac:dyDescent="0.3">
      <c r="A40" s="195" t="s">
        <v>102</v>
      </c>
      <c r="B40" s="195"/>
      <c r="C40" s="195"/>
      <c r="D40" s="8"/>
      <c r="E40" s="195" t="s">
        <v>103</v>
      </c>
      <c r="F40" s="195"/>
      <c r="G40" s="195"/>
      <c r="H40" s="195"/>
      <c r="I40" s="25"/>
      <c r="J40" s="195" t="s">
        <v>104</v>
      </c>
      <c r="K40" s="195"/>
      <c r="L40" s="195"/>
      <c r="M40" s="195"/>
      <c r="N40" s="195"/>
      <c r="O40" s="25"/>
      <c r="P40" s="25"/>
      <c r="Q40" s="25"/>
      <c r="R40" s="25"/>
      <c r="S40" s="16"/>
      <c r="T40" s="16"/>
      <c r="U40" s="16"/>
      <c r="V40" s="16"/>
      <c r="W40" s="16"/>
      <c r="X40" s="16"/>
      <c r="Y40" s="16"/>
      <c r="Z40" s="16"/>
    </row>
    <row r="41" spans="1:26" ht="34.5" customHeight="1" x14ac:dyDescent="0.3">
      <c r="A41" s="195"/>
      <c r="B41" s="195"/>
      <c r="C41" s="195"/>
      <c r="D41" s="8"/>
      <c r="E41" s="195"/>
      <c r="F41" s="195"/>
      <c r="G41" s="195"/>
      <c r="H41" s="195"/>
      <c r="I41" s="25"/>
      <c r="J41" s="195"/>
      <c r="K41" s="195"/>
      <c r="L41" s="195"/>
      <c r="M41" s="195"/>
      <c r="N41" s="195"/>
      <c r="O41" s="25"/>
      <c r="P41" s="25"/>
      <c r="Q41" s="25"/>
      <c r="R41" s="25"/>
      <c r="S41" s="16"/>
      <c r="T41" s="16"/>
      <c r="U41" s="16"/>
      <c r="V41" s="16"/>
      <c r="W41" s="16"/>
      <c r="X41" s="16"/>
      <c r="Y41" s="16"/>
      <c r="Z41" s="16"/>
    </row>
    <row r="42" spans="1:26" ht="162" customHeight="1" x14ac:dyDescent="0.3">
      <c r="A42" s="193" t="s">
        <v>105</v>
      </c>
      <c r="B42" s="194"/>
      <c r="C42" s="194"/>
      <c r="D42" s="194"/>
      <c r="E42" s="194"/>
      <c r="F42" s="194"/>
      <c r="G42" s="194"/>
      <c r="H42" s="194"/>
      <c r="I42" s="194"/>
      <c r="J42" s="194"/>
      <c r="K42" s="194"/>
      <c r="L42" s="194"/>
      <c r="M42" s="194"/>
      <c r="N42" s="194"/>
      <c r="O42" s="194"/>
      <c r="P42" s="194"/>
      <c r="Q42" s="194"/>
      <c r="R42" s="194"/>
      <c r="S42" s="194"/>
      <c r="T42" s="194"/>
      <c r="U42" s="194"/>
      <c r="V42" s="194"/>
      <c r="W42" s="133"/>
      <c r="X42" s="134"/>
      <c r="Y42" s="134"/>
      <c r="Z42" s="134"/>
    </row>
    <row r="43" spans="1:26" ht="27.75" customHeight="1" x14ac:dyDescent="0.3">
      <c r="A43" s="123" t="s">
        <v>106</v>
      </c>
      <c r="B43" s="124"/>
      <c r="C43" s="124"/>
      <c r="D43" s="124"/>
      <c r="E43" s="131"/>
      <c r="F43" s="125"/>
      <c r="G43" s="125"/>
      <c r="H43" s="125"/>
      <c r="I43" s="125"/>
      <c r="J43" s="125"/>
      <c r="K43" s="125"/>
      <c r="L43" s="125"/>
      <c r="M43" s="125"/>
      <c r="N43" s="125"/>
      <c r="O43" s="125"/>
      <c r="P43" s="125"/>
      <c r="Q43" s="125"/>
      <c r="R43" s="131"/>
      <c r="S43" s="131"/>
      <c r="T43" s="131"/>
      <c r="U43" s="131"/>
      <c r="V43" s="131"/>
      <c r="W43" s="131"/>
      <c r="X43" s="131"/>
      <c r="Y43" s="131"/>
      <c r="Z43" s="131"/>
    </row>
    <row r="44" spans="1:26" ht="27.75" customHeight="1" x14ac:dyDescent="0.3">
      <c r="A44" s="123" t="s">
        <v>98</v>
      </c>
      <c r="B44" s="124"/>
      <c r="C44" s="124"/>
      <c r="D44" s="124"/>
      <c r="E44" s="123" t="s">
        <v>99</v>
      </c>
      <c r="F44" s="131"/>
      <c r="G44" s="131"/>
      <c r="H44" s="131"/>
      <c r="I44" s="131"/>
      <c r="J44" s="131"/>
      <c r="K44" s="123" t="s">
        <v>100</v>
      </c>
      <c r="L44" s="131"/>
      <c r="M44" s="131"/>
      <c r="N44" s="131"/>
      <c r="O44" s="131"/>
      <c r="P44" s="131"/>
      <c r="Q44" s="131"/>
      <c r="R44" s="123"/>
      <c r="S44" s="131"/>
      <c r="T44" s="131"/>
      <c r="U44" s="131"/>
      <c r="V44" s="131"/>
      <c r="W44" s="131"/>
      <c r="X44" s="131"/>
      <c r="Y44" s="131"/>
      <c r="Z44" s="131"/>
    </row>
    <row r="45" spans="1:26" ht="27.75" customHeight="1" x14ac:dyDescent="0.3">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spans="1:26" ht="27.75" customHeight="1" x14ac:dyDescent="0.3">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spans="1:26" ht="27.75" customHeight="1" x14ac:dyDescent="0.3">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spans="1:26" ht="27.75" customHeight="1" x14ac:dyDescent="0.3">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spans="1:26" ht="27.75" customHeight="1" x14ac:dyDescent="0.3">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1:26" ht="27.75" customHeight="1" x14ac:dyDescent="0.3">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27.75" customHeight="1" x14ac:dyDescent="0.3">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27.75" customHeight="1" x14ac:dyDescent="0.3">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27.75" customHeight="1" x14ac:dyDescent="0.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27.75" customHeight="1" x14ac:dyDescent="0.3">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27.75" customHeight="1" x14ac:dyDescent="0.3">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27.75" customHeight="1" x14ac:dyDescent="0.3">
      <c r="A56" s="20" t="s">
        <v>101</v>
      </c>
      <c r="B56" s="8"/>
      <c r="C56" s="8"/>
      <c r="D56" s="8"/>
      <c r="E56" s="20" t="s">
        <v>101</v>
      </c>
      <c r="F56" s="25"/>
      <c r="G56" s="25"/>
      <c r="H56" s="25"/>
      <c r="I56" s="25"/>
      <c r="J56" s="20" t="s">
        <v>101</v>
      </c>
      <c r="K56" s="25"/>
      <c r="L56" s="25"/>
      <c r="M56" s="25"/>
      <c r="N56" s="25"/>
      <c r="O56" s="25"/>
      <c r="P56" s="25"/>
      <c r="Q56" s="25"/>
      <c r="R56" s="25"/>
      <c r="S56" s="16"/>
      <c r="T56" s="16"/>
      <c r="U56" s="16"/>
      <c r="V56" s="16"/>
      <c r="W56" s="16"/>
      <c r="X56" s="16"/>
      <c r="Y56" s="16"/>
      <c r="Z56" s="16"/>
    </row>
    <row r="57" spans="1:26" ht="27.75" customHeight="1" x14ac:dyDescent="0.3">
      <c r="A57" s="191" t="s">
        <v>107</v>
      </c>
      <c r="B57" s="191"/>
      <c r="C57" s="191"/>
      <c r="D57" s="8"/>
      <c r="E57" s="191" t="s">
        <v>108</v>
      </c>
      <c r="F57" s="191"/>
      <c r="G57" s="191"/>
      <c r="H57" s="191"/>
      <c r="I57" s="25"/>
      <c r="J57" s="192" t="s">
        <v>109</v>
      </c>
      <c r="K57" s="192"/>
      <c r="L57" s="192"/>
      <c r="M57" s="192"/>
      <c r="N57" s="192"/>
      <c r="O57" s="25"/>
      <c r="P57" s="25"/>
      <c r="Q57" s="25"/>
      <c r="R57" s="25"/>
      <c r="S57" s="16"/>
      <c r="T57" s="16"/>
      <c r="U57" s="16"/>
      <c r="V57" s="16"/>
      <c r="W57" s="16"/>
      <c r="X57" s="16"/>
      <c r="Y57" s="16"/>
      <c r="Z57" s="16"/>
    </row>
    <row r="58" spans="1:26" ht="27.75" customHeight="1" x14ac:dyDescent="0.3">
      <c r="A58" s="191"/>
      <c r="B58" s="191"/>
      <c r="C58" s="191"/>
      <c r="D58" s="16"/>
      <c r="E58" s="191"/>
      <c r="F58" s="191"/>
      <c r="G58" s="191"/>
      <c r="H58" s="191"/>
      <c r="I58" s="16"/>
      <c r="J58" s="192"/>
      <c r="K58" s="192"/>
      <c r="L58" s="192"/>
      <c r="M58" s="192"/>
      <c r="N58" s="192"/>
      <c r="O58" s="16"/>
      <c r="P58" s="16"/>
      <c r="Q58" s="16"/>
      <c r="R58" s="16"/>
      <c r="S58" s="16"/>
      <c r="T58" s="16"/>
      <c r="U58" s="16"/>
      <c r="V58" s="16"/>
      <c r="W58" s="16"/>
      <c r="X58" s="16"/>
      <c r="Y58" s="16"/>
      <c r="Z58" s="16"/>
    </row>
    <row r="59" spans="1:26" ht="27.75" customHeight="1" x14ac:dyDescent="0.3">
      <c r="A59" s="16"/>
      <c r="B59" s="16"/>
      <c r="C59" s="16"/>
      <c r="D59" s="16"/>
      <c r="E59" s="16"/>
      <c r="F59" s="16"/>
      <c r="G59" s="16"/>
      <c r="H59" s="16"/>
      <c r="I59" s="114"/>
      <c r="J59" s="16"/>
      <c r="K59" s="16"/>
      <c r="L59" s="16"/>
      <c r="M59" s="16"/>
      <c r="N59" s="16"/>
      <c r="O59" s="16"/>
      <c r="P59" s="16"/>
      <c r="Q59" s="16"/>
      <c r="R59" s="16"/>
      <c r="S59" s="16"/>
      <c r="T59" s="16"/>
      <c r="U59" s="16"/>
      <c r="V59" s="16"/>
      <c r="W59" s="16"/>
      <c r="X59" s="16"/>
      <c r="Y59" s="16"/>
      <c r="Z59" s="16"/>
    </row>
    <row r="60" spans="1:26" ht="27.75" customHeight="1" x14ac:dyDescent="0.3">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27.75" customHeight="1" x14ac:dyDescent="0.3">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27.75" customHeight="1" x14ac:dyDescent="0.3">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27.75" customHeight="1" x14ac:dyDescent="0.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27.75" customHeight="1" x14ac:dyDescent="0.3">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27.75" customHeight="1" x14ac:dyDescent="0.3">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27.75" customHeight="1" x14ac:dyDescent="0.3">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27.75" customHeight="1" x14ac:dyDescent="0.3">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27.75" customHeight="1" x14ac:dyDescent="0.3">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27.75" customHeight="1" x14ac:dyDescent="0.3">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27.75" customHeight="1" x14ac:dyDescent="0.3">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spans="1:26" ht="27.75" customHeight="1" x14ac:dyDescent="0.3">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27.75" customHeight="1" x14ac:dyDescent="0.3">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27.75" customHeight="1" x14ac:dyDescent="0.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27.75" customHeight="1" x14ac:dyDescent="0.3">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27.75" customHeight="1" x14ac:dyDescent="0.3">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27.75" customHeight="1" x14ac:dyDescent="0.3">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27.75" customHeight="1" x14ac:dyDescent="0.3">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27.75" customHeight="1" x14ac:dyDescent="0.3">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27.75" customHeight="1" x14ac:dyDescent="0.3">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27.75" customHeight="1" x14ac:dyDescent="0.3">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27.75" customHeight="1" x14ac:dyDescent="0.3">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27.75" customHeight="1" x14ac:dyDescent="0.3">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27.75" customHeight="1" x14ac:dyDescent="0.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27.75" customHeight="1" x14ac:dyDescent="0.3">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27.75" customHeight="1" x14ac:dyDescent="0.3">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27.75" customHeight="1" x14ac:dyDescent="0.3">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27.75" customHeight="1" x14ac:dyDescent="0.3">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27.75" customHeight="1" x14ac:dyDescent="0.3">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27.75" customHeight="1" x14ac:dyDescent="0.3">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27.75" customHeight="1" x14ac:dyDescent="0.3">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27.75" customHeight="1" x14ac:dyDescent="0.3">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27.75" customHeight="1" x14ac:dyDescent="0.3">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27.75" customHeight="1" x14ac:dyDescent="0.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27.75" customHeight="1" x14ac:dyDescent="0.3">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27.75" customHeight="1" x14ac:dyDescent="0.3">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27.75" customHeight="1" x14ac:dyDescent="0.3">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27.75" customHeight="1" x14ac:dyDescent="0.3">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27.75" customHeight="1" x14ac:dyDescent="0.3">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27.75" customHeight="1" x14ac:dyDescent="0.3">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27.75" customHeight="1" x14ac:dyDescent="0.3">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27.75" customHeight="1" x14ac:dyDescent="0.3">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27.75" customHeight="1" x14ac:dyDescent="0.3">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27.75" customHeight="1" x14ac:dyDescent="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27.75" customHeight="1" x14ac:dyDescent="0.3">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27.75" customHeight="1" x14ac:dyDescent="0.3">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27.75" customHeight="1" x14ac:dyDescent="0.3">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27.75" customHeight="1" x14ac:dyDescent="0.3">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27.75" customHeight="1" x14ac:dyDescent="0.3">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27.75" customHeight="1" x14ac:dyDescent="0.3">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27.75" customHeight="1" x14ac:dyDescent="0.3">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27.75" customHeight="1" x14ac:dyDescent="0.3">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27.75" customHeight="1" x14ac:dyDescent="0.3">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27.75" customHeight="1" x14ac:dyDescent="0.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27.75" customHeight="1" x14ac:dyDescent="0.3">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27.75" customHeight="1" x14ac:dyDescent="0.3">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27.75" customHeight="1" x14ac:dyDescent="0.3">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27.75" customHeight="1" x14ac:dyDescent="0.3">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27.75" customHeight="1" x14ac:dyDescent="0.3">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27.75" customHeight="1" x14ac:dyDescent="0.3">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27.75" customHeight="1" x14ac:dyDescent="0.3">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27.75" customHeight="1" x14ac:dyDescent="0.3">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27.75" customHeight="1" x14ac:dyDescent="0.3">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27.75" customHeight="1" x14ac:dyDescent="0.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27.75" customHeight="1" x14ac:dyDescent="0.3">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27.75" customHeight="1" x14ac:dyDescent="0.3">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27.75" customHeight="1" x14ac:dyDescent="0.3">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27.75" customHeight="1" x14ac:dyDescent="0.3">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27.75" customHeight="1" x14ac:dyDescent="0.3">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27.75" customHeight="1" x14ac:dyDescent="0.3">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27.75" customHeight="1" x14ac:dyDescent="0.3">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27.75" customHeight="1" x14ac:dyDescent="0.3">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27.75" customHeight="1" x14ac:dyDescent="0.3">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27.75" customHeight="1" x14ac:dyDescent="0.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27.75" customHeight="1" x14ac:dyDescent="0.3">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27.75" customHeight="1" x14ac:dyDescent="0.3">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27.75" customHeight="1" x14ac:dyDescent="0.3">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27.75" customHeight="1" x14ac:dyDescent="0.3">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27.75" customHeight="1" x14ac:dyDescent="0.3">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27.75" customHeight="1" x14ac:dyDescent="0.3">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27.75" customHeight="1" x14ac:dyDescent="0.3">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27.75" customHeight="1" x14ac:dyDescent="0.3">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27.75" customHeight="1" x14ac:dyDescent="0.3">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27.75" customHeight="1" x14ac:dyDescent="0.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27.75" customHeight="1" x14ac:dyDescent="0.3">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27.75" customHeight="1" x14ac:dyDescent="0.3">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27.75" customHeight="1" x14ac:dyDescent="0.3">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27.75" customHeight="1" x14ac:dyDescent="0.3">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27.75" customHeight="1" x14ac:dyDescent="0.3">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27.75" customHeight="1" x14ac:dyDescent="0.3">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27.75" customHeight="1" x14ac:dyDescent="0.3">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27.75" customHeight="1" x14ac:dyDescent="0.3">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27.75" customHeight="1" x14ac:dyDescent="0.3">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27.75" customHeight="1" x14ac:dyDescent="0.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27.75" customHeight="1" x14ac:dyDescent="0.3">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27.75" customHeight="1" x14ac:dyDescent="0.3">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27.75" customHeight="1" x14ac:dyDescent="0.3">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27.75" customHeight="1" x14ac:dyDescent="0.3">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27.75" customHeight="1" x14ac:dyDescent="0.3">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27.75" customHeight="1" x14ac:dyDescent="0.3">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27.75" customHeight="1" x14ac:dyDescent="0.3">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27.75" customHeight="1" x14ac:dyDescent="0.3">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27.75" customHeight="1" x14ac:dyDescent="0.3">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27.75" customHeight="1" x14ac:dyDescent="0.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27.75" customHeight="1" x14ac:dyDescent="0.3">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27.75" customHeight="1" x14ac:dyDescent="0.3">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27.75" customHeight="1" x14ac:dyDescent="0.3">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27.75" customHeight="1" x14ac:dyDescent="0.3">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27.75" customHeight="1" x14ac:dyDescent="0.3">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27.75" customHeight="1" x14ac:dyDescent="0.3">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27.75" customHeight="1" x14ac:dyDescent="0.3">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27.75" customHeight="1" x14ac:dyDescent="0.3">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27.75" customHeight="1" x14ac:dyDescent="0.3">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27.75" customHeight="1" x14ac:dyDescent="0.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27.75" customHeight="1" x14ac:dyDescent="0.3">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27.75" customHeight="1" x14ac:dyDescent="0.3">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27.75" customHeight="1" x14ac:dyDescent="0.3">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27.75" customHeight="1" x14ac:dyDescent="0.3">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27.75" customHeight="1" x14ac:dyDescent="0.3">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27.75" customHeight="1" x14ac:dyDescent="0.3">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27.75" customHeight="1" x14ac:dyDescent="0.3">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27.75" customHeight="1" x14ac:dyDescent="0.3">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27.75" customHeight="1" x14ac:dyDescent="0.3">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27.75" customHeight="1" x14ac:dyDescent="0.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27.75" customHeight="1" x14ac:dyDescent="0.3">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27.75" customHeight="1" x14ac:dyDescent="0.3">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27.75" customHeight="1" x14ac:dyDescent="0.3">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27.75" customHeight="1" x14ac:dyDescent="0.3">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27.75" customHeight="1" x14ac:dyDescent="0.3">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27.75" customHeight="1" x14ac:dyDescent="0.3">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27.75" customHeight="1" x14ac:dyDescent="0.3">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27.75" customHeight="1" x14ac:dyDescent="0.3">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27.75" customHeight="1" x14ac:dyDescent="0.3">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27.75" customHeight="1" x14ac:dyDescent="0.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27.75" customHeight="1" x14ac:dyDescent="0.3">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27.75" customHeight="1" x14ac:dyDescent="0.3">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27.75" customHeight="1" x14ac:dyDescent="0.3">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27.75" customHeight="1" x14ac:dyDescent="0.3">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27.75" customHeight="1" x14ac:dyDescent="0.3">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27.75" customHeight="1" x14ac:dyDescent="0.3">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27.75" customHeight="1" x14ac:dyDescent="0.3">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27.75" customHeight="1" x14ac:dyDescent="0.3">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27.75" customHeight="1" x14ac:dyDescent="0.3">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27.75" customHeight="1" x14ac:dyDescent="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27.75" customHeight="1" x14ac:dyDescent="0.3">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27.75" customHeight="1" x14ac:dyDescent="0.3">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27.75" customHeight="1" x14ac:dyDescent="0.3">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27.75" customHeight="1" x14ac:dyDescent="0.3">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27.75" customHeight="1" x14ac:dyDescent="0.3">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27.75" customHeight="1" x14ac:dyDescent="0.3">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27.75" customHeight="1" x14ac:dyDescent="0.3">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27.75" customHeight="1" x14ac:dyDescent="0.3">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27.75" customHeight="1" x14ac:dyDescent="0.3">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27.75" customHeight="1" x14ac:dyDescent="0.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27.75" customHeight="1" x14ac:dyDescent="0.3">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27.75" customHeight="1" x14ac:dyDescent="0.3">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27.75" customHeight="1" x14ac:dyDescent="0.3">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27.75" customHeight="1" x14ac:dyDescent="0.3">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27.75" customHeight="1" x14ac:dyDescent="0.3">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27.75" customHeight="1" x14ac:dyDescent="0.3">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27.75" customHeight="1" x14ac:dyDescent="0.3">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27.75" customHeight="1" x14ac:dyDescent="0.3">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27.75" customHeight="1" x14ac:dyDescent="0.3">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27.75" customHeight="1" x14ac:dyDescent="0.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27.75" customHeight="1" x14ac:dyDescent="0.3">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27.75" customHeight="1" x14ac:dyDescent="0.3">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27.75" customHeight="1" x14ac:dyDescent="0.3">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27.75" customHeight="1" x14ac:dyDescent="0.3">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27.75" customHeight="1" x14ac:dyDescent="0.3">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27.75" customHeight="1" x14ac:dyDescent="0.3">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27.75" customHeight="1" x14ac:dyDescent="0.3">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27.75" customHeight="1" x14ac:dyDescent="0.3">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27.75" customHeight="1" x14ac:dyDescent="0.3">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27.75" customHeight="1" x14ac:dyDescent="0.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27.75" customHeight="1" x14ac:dyDescent="0.3">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27.75" customHeight="1" x14ac:dyDescent="0.3">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27.75" customHeight="1" x14ac:dyDescent="0.3">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27.75" customHeight="1" x14ac:dyDescent="0.3">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27.75" customHeight="1" x14ac:dyDescent="0.3">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27.75" customHeight="1" x14ac:dyDescent="0.3">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27.75" customHeight="1" x14ac:dyDescent="0.3">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27.75" customHeight="1" x14ac:dyDescent="0.3">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27.75" customHeight="1" x14ac:dyDescent="0.3">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27.75" customHeight="1" x14ac:dyDescent="0.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27.75" customHeight="1" x14ac:dyDescent="0.3">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27.75" customHeight="1" x14ac:dyDescent="0.3">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27.75" customHeight="1" x14ac:dyDescent="0.3">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27.75" customHeight="1" x14ac:dyDescent="0.3">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27.75" customHeight="1" x14ac:dyDescent="0.3">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27.75" customHeight="1" x14ac:dyDescent="0.3">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27.75" customHeight="1" x14ac:dyDescent="0.3">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27.75" customHeight="1" x14ac:dyDescent="0.3">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27.75" customHeight="1" x14ac:dyDescent="0.3">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27.75" customHeight="1" x14ac:dyDescent="0.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27.75" customHeight="1" x14ac:dyDescent="0.3">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27.75" customHeight="1" x14ac:dyDescent="0.3">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27.75" customHeight="1" x14ac:dyDescent="0.3">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27.75" customHeight="1" x14ac:dyDescent="0.3">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27.75" customHeight="1" x14ac:dyDescent="0.3">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27.75" customHeight="1" x14ac:dyDescent="0.3">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27.75" customHeight="1" x14ac:dyDescent="0.3">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27.75" customHeight="1" x14ac:dyDescent="0.3">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27.75" customHeight="1" x14ac:dyDescent="0.3">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27.75" customHeight="1" x14ac:dyDescent="0.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27.75" customHeight="1" x14ac:dyDescent="0.3">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27.75" customHeight="1" x14ac:dyDescent="0.3">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27.75" customHeight="1" x14ac:dyDescent="0.3">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27.75" customHeight="1" x14ac:dyDescent="0.3">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27.75" customHeight="1" x14ac:dyDescent="0.3">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27.75" customHeight="1" x14ac:dyDescent="0.3">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27.75" customHeight="1" x14ac:dyDescent="0.3">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27.75" customHeight="1" x14ac:dyDescent="0.3">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27.75" customHeight="1" x14ac:dyDescent="0.3">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27.75" customHeight="1" x14ac:dyDescent="0.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27.75" customHeight="1" x14ac:dyDescent="0.3">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27.75" customHeight="1" x14ac:dyDescent="0.3">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27.75" customHeight="1" x14ac:dyDescent="0.3">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27.75" customHeight="1" x14ac:dyDescent="0.3">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27.75" customHeight="1" x14ac:dyDescent="0.3">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27.75" customHeight="1" x14ac:dyDescent="0.3">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27.75" customHeight="1" x14ac:dyDescent="0.3">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27.75" customHeight="1" x14ac:dyDescent="0.3">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27.75" customHeight="1" x14ac:dyDescent="0.3">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27.75" customHeight="1" x14ac:dyDescent="0.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27.75" customHeight="1" x14ac:dyDescent="0.3">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27.75" customHeight="1" x14ac:dyDescent="0.3">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27.75" customHeight="1" x14ac:dyDescent="0.3">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27.75" customHeight="1" x14ac:dyDescent="0.3">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27.75" customHeight="1" x14ac:dyDescent="0.3">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27.75" customHeight="1" x14ac:dyDescent="0.3">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27.75" customHeight="1" x14ac:dyDescent="0.3">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27.75" customHeight="1" x14ac:dyDescent="0.3">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27.75" customHeight="1" x14ac:dyDescent="0.3">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27.75" customHeight="1" x14ac:dyDescent="0.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27.75" customHeight="1" x14ac:dyDescent="0.3">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27.75" customHeight="1" x14ac:dyDescent="0.3">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27.75" customHeight="1" x14ac:dyDescent="0.3">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27.75" customHeight="1" x14ac:dyDescent="0.3">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27.75" customHeight="1" x14ac:dyDescent="0.3">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27.75" customHeight="1" x14ac:dyDescent="0.3">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27.75" customHeight="1" x14ac:dyDescent="0.3">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27.75" customHeight="1" x14ac:dyDescent="0.3">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27.75" customHeight="1" x14ac:dyDescent="0.3">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27.75" customHeight="1" x14ac:dyDescent="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27.75" customHeight="1" x14ac:dyDescent="0.3">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27.75" customHeight="1" x14ac:dyDescent="0.3">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27.75" customHeight="1" x14ac:dyDescent="0.3">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27.75" customHeight="1" x14ac:dyDescent="0.3">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27.75" customHeight="1" x14ac:dyDescent="0.3">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27.75" customHeight="1" x14ac:dyDescent="0.3">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27.75" customHeight="1" x14ac:dyDescent="0.3">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27.75" customHeight="1" x14ac:dyDescent="0.3">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27.75" customHeight="1" x14ac:dyDescent="0.3">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27.75" customHeight="1" x14ac:dyDescent="0.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27.75" customHeight="1" x14ac:dyDescent="0.3">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27.75" customHeight="1" x14ac:dyDescent="0.3">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27.75" customHeight="1" x14ac:dyDescent="0.3">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27.75" customHeight="1" x14ac:dyDescent="0.3">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27.75" customHeight="1" x14ac:dyDescent="0.3">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27.75" customHeight="1" x14ac:dyDescent="0.3">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27.75" customHeight="1" x14ac:dyDescent="0.3">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27.75" customHeight="1" x14ac:dyDescent="0.3">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27.75" customHeight="1" x14ac:dyDescent="0.3">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27.75" customHeight="1" x14ac:dyDescent="0.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27.75" customHeight="1" x14ac:dyDescent="0.3">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27.75" customHeight="1" x14ac:dyDescent="0.3">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27.75" customHeight="1" x14ac:dyDescent="0.3">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27.75" customHeight="1" x14ac:dyDescent="0.3">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27.75" customHeight="1" x14ac:dyDescent="0.3">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27.75" customHeight="1" x14ac:dyDescent="0.3">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27.75" customHeight="1" x14ac:dyDescent="0.3">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27.75" customHeight="1" x14ac:dyDescent="0.3">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27.75" customHeight="1" x14ac:dyDescent="0.3">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27.75" customHeight="1" x14ac:dyDescent="0.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27.75" customHeight="1" x14ac:dyDescent="0.3">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27.75" customHeight="1" x14ac:dyDescent="0.3">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27.75" customHeight="1" x14ac:dyDescent="0.3">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27.75" customHeight="1" x14ac:dyDescent="0.3">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27.75" customHeight="1" x14ac:dyDescent="0.3">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27.75" customHeight="1" x14ac:dyDescent="0.3">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27.75" customHeight="1" x14ac:dyDescent="0.3">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27.75" customHeight="1" x14ac:dyDescent="0.3">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27.75" customHeight="1" x14ac:dyDescent="0.3">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27.75" customHeight="1" x14ac:dyDescent="0.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27.75" customHeight="1" x14ac:dyDescent="0.3">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27.75" customHeight="1" x14ac:dyDescent="0.3">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27.75" customHeight="1" x14ac:dyDescent="0.3">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27.75" customHeight="1" x14ac:dyDescent="0.3">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27.75" customHeight="1" x14ac:dyDescent="0.3">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27.75" customHeight="1" x14ac:dyDescent="0.3">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27.75" customHeight="1" x14ac:dyDescent="0.3">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27.75" customHeight="1" x14ac:dyDescent="0.3">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27.75" customHeight="1" x14ac:dyDescent="0.3">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27.75" customHeight="1" x14ac:dyDescent="0.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27.75" customHeight="1" x14ac:dyDescent="0.3">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27.75" customHeight="1" x14ac:dyDescent="0.3">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27.75" customHeight="1" x14ac:dyDescent="0.3">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27.75" customHeight="1" x14ac:dyDescent="0.3">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27.75" customHeight="1" x14ac:dyDescent="0.3">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27.75" customHeight="1" x14ac:dyDescent="0.3">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27.75" customHeight="1" x14ac:dyDescent="0.3">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27.75" customHeight="1" x14ac:dyDescent="0.3">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27.75" customHeight="1" x14ac:dyDescent="0.3">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27.75" customHeight="1" x14ac:dyDescent="0.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27.75" customHeight="1" x14ac:dyDescent="0.3">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27.75" customHeight="1" x14ac:dyDescent="0.3">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27.75" customHeight="1" x14ac:dyDescent="0.3">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27.75" customHeight="1" x14ac:dyDescent="0.3">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27.75" customHeight="1" x14ac:dyDescent="0.3">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27.75" customHeight="1" x14ac:dyDescent="0.3">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27.75" customHeight="1" x14ac:dyDescent="0.3">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27.75" customHeight="1" x14ac:dyDescent="0.3">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27.75" customHeight="1" x14ac:dyDescent="0.3">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27.75" customHeight="1" x14ac:dyDescent="0.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27.75" customHeight="1" x14ac:dyDescent="0.3">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27.75" customHeight="1" x14ac:dyDescent="0.3">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27.75" customHeight="1" x14ac:dyDescent="0.3">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27.75" customHeight="1" x14ac:dyDescent="0.3">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27.75" customHeight="1" x14ac:dyDescent="0.3">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27.75" customHeight="1" x14ac:dyDescent="0.3">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27.75" customHeight="1" x14ac:dyDescent="0.3">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27.75" customHeight="1" x14ac:dyDescent="0.3">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27.75" customHeight="1" x14ac:dyDescent="0.3">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27.75" customHeight="1" x14ac:dyDescent="0.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27.75" customHeight="1" x14ac:dyDescent="0.3">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27.75" customHeight="1" x14ac:dyDescent="0.3">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27.75" customHeight="1" x14ac:dyDescent="0.3">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27.75" customHeight="1" x14ac:dyDescent="0.3">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27.75" customHeight="1" x14ac:dyDescent="0.3">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27.75" customHeight="1" x14ac:dyDescent="0.3">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27.75" customHeight="1" x14ac:dyDescent="0.3">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27.75" customHeight="1" x14ac:dyDescent="0.3">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27.75" customHeight="1" x14ac:dyDescent="0.3">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27.75" customHeight="1" x14ac:dyDescent="0.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27.75" customHeight="1" x14ac:dyDescent="0.3">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27.75" customHeight="1" x14ac:dyDescent="0.3">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27.75" customHeight="1" x14ac:dyDescent="0.3">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27.75" customHeight="1" x14ac:dyDescent="0.3">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27.75" customHeight="1" x14ac:dyDescent="0.3">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27.75" customHeight="1" x14ac:dyDescent="0.3">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27.75" customHeight="1" x14ac:dyDescent="0.3">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27.75" customHeight="1" x14ac:dyDescent="0.3">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27.75" customHeight="1" x14ac:dyDescent="0.3">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27.75" customHeight="1" x14ac:dyDescent="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27.75" customHeight="1" x14ac:dyDescent="0.3">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27.75" customHeight="1" x14ac:dyDescent="0.3">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27.75" customHeight="1" x14ac:dyDescent="0.3">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27.75" customHeight="1" x14ac:dyDescent="0.3">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27.75" customHeight="1" x14ac:dyDescent="0.3">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27.75" customHeight="1" x14ac:dyDescent="0.3">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27.75" customHeight="1" x14ac:dyDescent="0.3">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27.75" customHeight="1" x14ac:dyDescent="0.3">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27.75" customHeight="1" x14ac:dyDescent="0.3">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27.75" customHeight="1" x14ac:dyDescent="0.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27.75" customHeight="1" x14ac:dyDescent="0.3">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27.75" customHeight="1" x14ac:dyDescent="0.3">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27.75" customHeight="1" x14ac:dyDescent="0.3">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27.75" customHeight="1" x14ac:dyDescent="0.3">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27.75" customHeight="1" x14ac:dyDescent="0.3">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27.75" customHeight="1" x14ac:dyDescent="0.3">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27.75" customHeight="1" x14ac:dyDescent="0.3">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27.75" customHeight="1" x14ac:dyDescent="0.3">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27.75" customHeight="1" x14ac:dyDescent="0.3">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27.75" customHeight="1" x14ac:dyDescent="0.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27.75" customHeight="1" x14ac:dyDescent="0.3">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27.75" customHeight="1" x14ac:dyDescent="0.3">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27.75" customHeight="1" x14ac:dyDescent="0.3">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27.75" customHeight="1" x14ac:dyDescent="0.3">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27.75" customHeight="1" x14ac:dyDescent="0.3">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27.75" customHeight="1" x14ac:dyDescent="0.3">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27.75" customHeight="1" x14ac:dyDescent="0.3">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27.75" customHeight="1" x14ac:dyDescent="0.3">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27.75" customHeight="1" x14ac:dyDescent="0.3">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27.75" customHeight="1" x14ac:dyDescent="0.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27.75" customHeight="1" x14ac:dyDescent="0.3">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27.75" customHeight="1" x14ac:dyDescent="0.3">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27.75" customHeight="1" x14ac:dyDescent="0.3">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27.75" customHeight="1" x14ac:dyDescent="0.3">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27.75" customHeight="1" x14ac:dyDescent="0.3">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27.75" customHeight="1" x14ac:dyDescent="0.3">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27.75" customHeight="1" x14ac:dyDescent="0.3">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27.75" customHeight="1" x14ac:dyDescent="0.3">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27.75" customHeight="1" x14ac:dyDescent="0.3">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27.75" customHeight="1" x14ac:dyDescent="0.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27.75" customHeight="1" x14ac:dyDescent="0.3">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27.75" customHeight="1" x14ac:dyDescent="0.3">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27.75" customHeight="1" x14ac:dyDescent="0.3">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27.75" customHeight="1" x14ac:dyDescent="0.3">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27.75" customHeight="1" x14ac:dyDescent="0.3">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27.75" customHeight="1" x14ac:dyDescent="0.3">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27.75" customHeight="1" x14ac:dyDescent="0.3">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27.75" customHeight="1" x14ac:dyDescent="0.3">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27.75" customHeight="1" x14ac:dyDescent="0.3">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27.75" customHeight="1" x14ac:dyDescent="0.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27.75" customHeight="1" x14ac:dyDescent="0.3">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27.75" customHeight="1" x14ac:dyDescent="0.3">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27.75" customHeight="1" x14ac:dyDescent="0.3">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27.75" customHeight="1" x14ac:dyDescent="0.3">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27.75" customHeight="1" x14ac:dyDescent="0.3">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27.75" customHeight="1" x14ac:dyDescent="0.3">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27.75" customHeight="1" x14ac:dyDescent="0.3">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27.75" customHeight="1" x14ac:dyDescent="0.3">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27.75" customHeight="1" x14ac:dyDescent="0.3">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27.75" customHeight="1" x14ac:dyDescent="0.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27.75" customHeight="1" x14ac:dyDescent="0.3">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27.75" customHeight="1" x14ac:dyDescent="0.3">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27.75" customHeight="1" x14ac:dyDescent="0.3">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27.75" customHeight="1" x14ac:dyDescent="0.3">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27.75" customHeight="1" x14ac:dyDescent="0.3">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27.75" customHeight="1" x14ac:dyDescent="0.3">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27.75" customHeight="1" x14ac:dyDescent="0.3">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27.75" customHeight="1" x14ac:dyDescent="0.3">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27.75" customHeight="1" x14ac:dyDescent="0.3">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27.75" customHeight="1" x14ac:dyDescent="0.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27.75" customHeight="1" x14ac:dyDescent="0.3">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27.75" customHeight="1" x14ac:dyDescent="0.3">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27.75" customHeight="1" x14ac:dyDescent="0.3">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27.75" customHeight="1" x14ac:dyDescent="0.3">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27.75" customHeight="1" x14ac:dyDescent="0.3">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27.75" customHeight="1" x14ac:dyDescent="0.3">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27.75" customHeight="1" x14ac:dyDescent="0.3">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27.75" customHeight="1" x14ac:dyDescent="0.3">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27.75" customHeight="1" x14ac:dyDescent="0.3">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27.75" customHeight="1" x14ac:dyDescent="0.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27.75" customHeight="1" x14ac:dyDescent="0.3">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27.75" customHeight="1" x14ac:dyDescent="0.3">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27.75" customHeight="1" x14ac:dyDescent="0.3">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27.75" customHeight="1" x14ac:dyDescent="0.3">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27.75" customHeight="1" x14ac:dyDescent="0.3">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27.75" customHeight="1" x14ac:dyDescent="0.3">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27.75" customHeight="1" x14ac:dyDescent="0.3">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27.75" customHeight="1" x14ac:dyDescent="0.3">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27.75" customHeight="1" x14ac:dyDescent="0.3">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27.75" customHeight="1" x14ac:dyDescent="0.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27.75" customHeight="1" x14ac:dyDescent="0.3">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27.75" customHeight="1" x14ac:dyDescent="0.3">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27.75" customHeight="1" x14ac:dyDescent="0.3">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27.75" customHeight="1" x14ac:dyDescent="0.3">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27.75" customHeight="1" x14ac:dyDescent="0.3">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27.75" customHeight="1" x14ac:dyDescent="0.3">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27.75" customHeight="1" x14ac:dyDescent="0.3">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27.75" customHeight="1" x14ac:dyDescent="0.3">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27.75" customHeight="1" x14ac:dyDescent="0.3">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27.75" customHeight="1" x14ac:dyDescent="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27.75" customHeight="1" x14ac:dyDescent="0.3">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27.75" customHeight="1" x14ac:dyDescent="0.3">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27.75" customHeight="1" x14ac:dyDescent="0.3">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27.75" customHeight="1" x14ac:dyDescent="0.3">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27.75" customHeight="1" x14ac:dyDescent="0.3">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27.75" customHeight="1" x14ac:dyDescent="0.3">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27.75" customHeight="1" x14ac:dyDescent="0.3">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27.75" customHeight="1" x14ac:dyDescent="0.3">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27.75" customHeight="1" x14ac:dyDescent="0.3">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27.75" customHeight="1" x14ac:dyDescent="0.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27.75" customHeight="1" x14ac:dyDescent="0.3">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27.75" customHeight="1" x14ac:dyDescent="0.3">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27.75" customHeight="1" x14ac:dyDescent="0.3">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27.75" customHeight="1" x14ac:dyDescent="0.3">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27.75" customHeight="1" x14ac:dyDescent="0.3">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27.75" customHeight="1" x14ac:dyDescent="0.3">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27.75" customHeight="1" x14ac:dyDescent="0.3">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27.75" customHeight="1" x14ac:dyDescent="0.3">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27.75" customHeight="1" x14ac:dyDescent="0.3">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27.75" customHeight="1" x14ac:dyDescent="0.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27.75" customHeight="1" x14ac:dyDescent="0.3">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27.75" customHeight="1" x14ac:dyDescent="0.3">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27.75" customHeight="1" x14ac:dyDescent="0.3">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27.75" customHeight="1" x14ac:dyDescent="0.3">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27.75" customHeight="1" x14ac:dyDescent="0.3">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27.75" customHeight="1" x14ac:dyDescent="0.3">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27.75" customHeight="1" x14ac:dyDescent="0.3">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27.75" customHeight="1" x14ac:dyDescent="0.3">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27.75" customHeight="1" x14ac:dyDescent="0.3">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27.75" customHeight="1" x14ac:dyDescent="0.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27.75" customHeight="1" x14ac:dyDescent="0.3">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27.75" customHeight="1" x14ac:dyDescent="0.3">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27.75" customHeight="1" x14ac:dyDescent="0.3">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27.75" customHeight="1" x14ac:dyDescent="0.3">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27.75" customHeight="1" x14ac:dyDescent="0.3">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27.75" customHeight="1" x14ac:dyDescent="0.3">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27.75" customHeight="1" x14ac:dyDescent="0.3">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27.75" customHeight="1" x14ac:dyDescent="0.3">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27.75" customHeight="1" x14ac:dyDescent="0.3">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27.75" customHeight="1" x14ac:dyDescent="0.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27.75" customHeight="1" x14ac:dyDescent="0.3">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27.75" customHeight="1" x14ac:dyDescent="0.3">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27.75" customHeight="1" x14ac:dyDescent="0.3">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27.75" customHeight="1" x14ac:dyDescent="0.3">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27.75" customHeight="1" x14ac:dyDescent="0.3">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27.75" customHeight="1" x14ac:dyDescent="0.3">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27.75" customHeight="1" x14ac:dyDescent="0.3">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27.75" customHeight="1" x14ac:dyDescent="0.3">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27.75" customHeight="1" x14ac:dyDescent="0.3">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27.75" customHeight="1" x14ac:dyDescent="0.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27.75" customHeight="1" x14ac:dyDescent="0.3">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27.75" customHeight="1" x14ac:dyDescent="0.3">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27.75" customHeight="1" x14ac:dyDescent="0.3">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27.75" customHeight="1" x14ac:dyDescent="0.3">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27.75" customHeight="1" x14ac:dyDescent="0.3">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27.75" customHeight="1" x14ac:dyDescent="0.3">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27.75" customHeight="1" x14ac:dyDescent="0.3">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27.75" customHeight="1" x14ac:dyDescent="0.3">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27.75" customHeight="1" x14ac:dyDescent="0.3">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27.75" customHeight="1" x14ac:dyDescent="0.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27.75" customHeight="1" x14ac:dyDescent="0.3">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27.75" customHeight="1" x14ac:dyDescent="0.3">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27.75" customHeight="1" x14ac:dyDescent="0.3">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27.75" customHeight="1" x14ac:dyDescent="0.3">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27.75" customHeight="1" x14ac:dyDescent="0.3">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27.75" customHeight="1" x14ac:dyDescent="0.3">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27.75" customHeight="1" x14ac:dyDescent="0.3">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27.75" customHeight="1" x14ac:dyDescent="0.3">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27.75" customHeight="1" x14ac:dyDescent="0.3">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27.75" customHeight="1" x14ac:dyDescent="0.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27.75" customHeight="1" x14ac:dyDescent="0.3">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27.75" customHeight="1" x14ac:dyDescent="0.3">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27.75" customHeight="1" x14ac:dyDescent="0.3">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27.75" customHeight="1" x14ac:dyDescent="0.3">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27.75" customHeight="1" x14ac:dyDescent="0.3">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27.75" customHeight="1" x14ac:dyDescent="0.3">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27.75" customHeight="1" x14ac:dyDescent="0.3">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27.75" customHeight="1" x14ac:dyDescent="0.3">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27.75" customHeight="1" x14ac:dyDescent="0.3">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27.75" customHeight="1" x14ac:dyDescent="0.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27.75" customHeight="1" x14ac:dyDescent="0.3">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27.75" customHeight="1" x14ac:dyDescent="0.3">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27.75" customHeight="1" x14ac:dyDescent="0.3">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27.75" customHeight="1" x14ac:dyDescent="0.3">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27.75" customHeight="1" x14ac:dyDescent="0.3">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27.75" customHeight="1" x14ac:dyDescent="0.3">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27.75" customHeight="1" x14ac:dyDescent="0.3">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27.75" customHeight="1" x14ac:dyDescent="0.3">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27.75" customHeight="1" x14ac:dyDescent="0.3">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27.75" customHeight="1" x14ac:dyDescent="0.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27.75" customHeight="1" x14ac:dyDescent="0.3">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27.75" customHeight="1" x14ac:dyDescent="0.3">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27.75" customHeight="1" x14ac:dyDescent="0.3">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27.75" customHeight="1" x14ac:dyDescent="0.3">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27.75" customHeight="1" x14ac:dyDescent="0.3">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27.75" customHeight="1" x14ac:dyDescent="0.3">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27.75" customHeight="1" x14ac:dyDescent="0.3">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27.75" customHeight="1" x14ac:dyDescent="0.3">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27.75" customHeight="1" x14ac:dyDescent="0.3">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27.75" customHeight="1" x14ac:dyDescent="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27.75" customHeight="1" x14ac:dyDescent="0.3">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27.75" customHeight="1" x14ac:dyDescent="0.3">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27.75" customHeight="1" x14ac:dyDescent="0.3">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27.75" customHeight="1" x14ac:dyDescent="0.3">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27.75" customHeight="1" x14ac:dyDescent="0.3">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27.75" customHeight="1" x14ac:dyDescent="0.3">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27.75" customHeight="1" x14ac:dyDescent="0.3">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27.75" customHeight="1" x14ac:dyDescent="0.3">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27.75" customHeight="1" x14ac:dyDescent="0.3">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27.75" customHeight="1" x14ac:dyDescent="0.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27.75" customHeight="1" x14ac:dyDescent="0.3">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27.75" customHeight="1" x14ac:dyDescent="0.3">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27.75" customHeight="1" x14ac:dyDescent="0.3">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27.75" customHeight="1" x14ac:dyDescent="0.3">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27.75" customHeight="1" x14ac:dyDescent="0.3">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27.75" customHeight="1" x14ac:dyDescent="0.3">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27.75" customHeight="1" x14ac:dyDescent="0.3">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27.75" customHeight="1" x14ac:dyDescent="0.3">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27.75" customHeight="1" x14ac:dyDescent="0.3">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27.75" customHeight="1" x14ac:dyDescent="0.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27.75" customHeight="1" x14ac:dyDescent="0.3">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27.75" customHeight="1" x14ac:dyDescent="0.3">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27.75" customHeight="1" x14ac:dyDescent="0.3">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27.75" customHeight="1" x14ac:dyDescent="0.3">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27.75" customHeight="1" x14ac:dyDescent="0.3">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27.75" customHeight="1" x14ac:dyDescent="0.3">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27.75" customHeight="1" x14ac:dyDescent="0.3">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27.75" customHeight="1" x14ac:dyDescent="0.3">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27.75" customHeight="1" x14ac:dyDescent="0.3">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27.75" customHeight="1" x14ac:dyDescent="0.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27.75" customHeight="1" x14ac:dyDescent="0.3">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27.75" customHeight="1" x14ac:dyDescent="0.3">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27.75" customHeight="1" x14ac:dyDescent="0.3">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27.75" customHeight="1" x14ac:dyDescent="0.3">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27.75" customHeight="1" x14ac:dyDescent="0.3">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27.75" customHeight="1" x14ac:dyDescent="0.3">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27.75" customHeight="1" x14ac:dyDescent="0.3">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27.75" customHeight="1" x14ac:dyDescent="0.3">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27.75" customHeight="1" x14ac:dyDescent="0.3">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27.75" customHeight="1" x14ac:dyDescent="0.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27.75" customHeight="1" x14ac:dyDescent="0.3">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27.75" customHeight="1" x14ac:dyDescent="0.3">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27.75" customHeight="1" x14ac:dyDescent="0.3">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27.75" customHeight="1" x14ac:dyDescent="0.3">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27.75" customHeight="1" x14ac:dyDescent="0.3">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27.75" customHeight="1" x14ac:dyDescent="0.3">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27.75" customHeight="1" x14ac:dyDescent="0.3">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27.75" customHeight="1" x14ac:dyDescent="0.3">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27.75" customHeight="1" x14ac:dyDescent="0.3">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27.75" customHeight="1" x14ac:dyDescent="0.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27.75" customHeight="1" x14ac:dyDescent="0.3">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27.75" customHeight="1" x14ac:dyDescent="0.3">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27.75" customHeight="1" x14ac:dyDescent="0.3">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27.75" customHeight="1" x14ac:dyDescent="0.3">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27.75" customHeight="1" x14ac:dyDescent="0.3">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27.75" customHeight="1" x14ac:dyDescent="0.3">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27.75" customHeight="1" x14ac:dyDescent="0.3">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27.75" customHeight="1" x14ac:dyDescent="0.3">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27.75" customHeight="1" x14ac:dyDescent="0.3">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27.75" customHeight="1" x14ac:dyDescent="0.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27.75" customHeight="1" x14ac:dyDescent="0.3">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27.75" customHeight="1" x14ac:dyDescent="0.3">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27.75" customHeight="1" x14ac:dyDescent="0.3">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27.75" customHeight="1" x14ac:dyDescent="0.3">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27.75" customHeight="1" x14ac:dyDescent="0.3">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27.75" customHeight="1" x14ac:dyDescent="0.3">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27.75" customHeight="1" x14ac:dyDescent="0.3">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27.75" customHeight="1" x14ac:dyDescent="0.3">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27.75" customHeight="1" x14ac:dyDescent="0.3">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27.75" customHeight="1" x14ac:dyDescent="0.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27.75" customHeight="1" x14ac:dyDescent="0.3">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27.75" customHeight="1" x14ac:dyDescent="0.3">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27.75" customHeight="1" x14ac:dyDescent="0.3">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27.75" customHeight="1" x14ac:dyDescent="0.3">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27.75" customHeight="1" x14ac:dyDescent="0.3">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27.75" customHeight="1" x14ac:dyDescent="0.3">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27.75" customHeight="1" x14ac:dyDescent="0.3">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27.75" customHeight="1" x14ac:dyDescent="0.3">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27.75" customHeight="1" x14ac:dyDescent="0.3">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27.75" customHeight="1" x14ac:dyDescent="0.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27.75" customHeight="1" x14ac:dyDescent="0.3">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27.75" customHeight="1" x14ac:dyDescent="0.3">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27.75" customHeight="1" x14ac:dyDescent="0.3">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27.75" customHeight="1" x14ac:dyDescent="0.3">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27.75" customHeight="1" x14ac:dyDescent="0.3">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27.75" customHeight="1" x14ac:dyDescent="0.3">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27.75" customHeight="1" x14ac:dyDescent="0.3">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27.75" customHeight="1" x14ac:dyDescent="0.3">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27.75" customHeight="1" x14ac:dyDescent="0.3">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27.75" customHeight="1" x14ac:dyDescent="0.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27.75" customHeight="1" x14ac:dyDescent="0.3">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27.75" customHeight="1" x14ac:dyDescent="0.3">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27.75" customHeight="1" x14ac:dyDescent="0.3">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27.75" customHeight="1" x14ac:dyDescent="0.3">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27.75" customHeight="1" x14ac:dyDescent="0.3">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27.75" customHeight="1" x14ac:dyDescent="0.3">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27.75" customHeight="1" x14ac:dyDescent="0.3">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27.75" customHeight="1" x14ac:dyDescent="0.3">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27.75" customHeight="1" x14ac:dyDescent="0.3">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27.75" customHeight="1" x14ac:dyDescent="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27.75" customHeight="1" x14ac:dyDescent="0.3">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27.75" customHeight="1" x14ac:dyDescent="0.3">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27.75" customHeight="1" x14ac:dyDescent="0.3">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27.75" customHeight="1" x14ac:dyDescent="0.3">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27.75" customHeight="1" x14ac:dyDescent="0.3">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27.75" customHeight="1" x14ac:dyDescent="0.3">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27.75" customHeight="1" x14ac:dyDescent="0.3">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27.75" customHeight="1" x14ac:dyDescent="0.3">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27.75" customHeight="1" x14ac:dyDescent="0.3">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27.75" customHeight="1" x14ac:dyDescent="0.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27.75" customHeight="1" x14ac:dyDescent="0.3">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27.75" customHeight="1" x14ac:dyDescent="0.3">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27.75" customHeight="1" x14ac:dyDescent="0.3">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27.75" customHeight="1" x14ac:dyDescent="0.3">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27.75" customHeight="1" x14ac:dyDescent="0.3">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27.75" customHeight="1" x14ac:dyDescent="0.3">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27.75" customHeight="1" x14ac:dyDescent="0.3">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27.75" customHeight="1" x14ac:dyDescent="0.3">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27.75" customHeight="1" x14ac:dyDescent="0.3">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27.75" customHeight="1" x14ac:dyDescent="0.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27.75" customHeight="1" x14ac:dyDescent="0.3">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27.75" customHeight="1" x14ac:dyDescent="0.3">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27.75" customHeight="1" x14ac:dyDescent="0.3">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27.75" customHeight="1" x14ac:dyDescent="0.3">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27.75" customHeight="1" x14ac:dyDescent="0.3">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27.75" customHeight="1" x14ac:dyDescent="0.3">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27.75" customHeight="1" x14ac:dyDescent="0.3">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27.75" customHeight="1" x14ac:dyDescent="0.3">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27.75" customHeight="1" x14ac:dyDescent="0.3">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27.75" customHeight="1" x14ac:dyDescent="0.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27.75" customHeight="1" x14ac:dyDescent="0.3">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27.75" customHeight="1" x14ac:dyDescent="0.3">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27.75" customHeight="1" x14ac:dyDescent="0.3">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27.75" customHeight="1" x14ac:dyDescent="0.3">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27.75" customHeight="1" x14ac:dyDescent="0.3">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27.75" customHeight="1" x14ac:dyDescent="0.3">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27.75" customHeight="1" x14ac:dyDescent="0.3">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27.75" customHeight="1" x14ac:dyDescent="0.3">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27.75" customHeight="1" x14ac:dyDescent="0.3">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27.75" customHeight="1" x14ac:dyDescent="0.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27.75" customHeight="1" x14ac:dyDescent="0.3">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27.75" customHeight="1" x14ac:dyDescent="0.3">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27.75" customHeight="1" x14ac:dyDescent="0.3">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27.75" customHeight="1" x14ac:dyDescent="0.3">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27.75" customHeight="1" x14ac:dyDescent="0.3">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27.75" customHeight="1" x14ac:dyDescent="0.3">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27.75" customHeight="1" x14ac:dyDescent="0.3">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27.75" customHeight="1" x14ac:dyDescent="0.3">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27.75" customHeight="1" x14ac:dyDescent="0.3">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27.75" customHeight="1" x14ac:dyDescent="0.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27.75" customHeight="1" x14ac:dyDescent="0.3">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27.75" customHeight="1" x14ac:dyDescent="0.3">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27.75" customHeight="1" x14ac:dyDescent="0.3">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27.75" customHeight="1" x14ac:dyDescent="0.3">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27.75" customHeight="1" x14ac:dyDescent="0.3">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27.75" customHeight="1" x14ac:dyDescent="0.3">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27.75" customHeight="1" x14ac:dyDescent="0.3">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27.75" customHeight="1" x14ac:dyDescent="0.3">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27.75" customHeight="1" x14ac:dyDescent="0.3">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27.75" customHeight="1" x14ac:dyDescent="0.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27.75" customHeight="1" x14ac:dyDescent="0.3">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27.75" customHeight="1" x14ac:dyDescent="0.3">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27.75" customHeight="1" x14ac:dyDescent="0.3">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27.75" customHeight="1" x14ac:dyDescent="0.3">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27.75" customHeight="1" x14ac:dyDescent="0.3">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27.75" customHeight="1" x14ac:dyDescent="0.3">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27.75" customHeight="1" x14ac:dyDescent="0.3">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27.75" customHeight="1" x14ac:dyDescent="0.3">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27.75" customHeight="1" x14ac:dyDescent="0.3">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27.75" customHeight="1" x14ac:dyDescent="0.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27.75" customHeight="1" x14ac:dyDescent="0.3">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27.75" customHeight="1" x14ac:dyDescent="0.3">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27.75" customHeight="1" x14ac:dyDescent="0.3">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27.75" customHeight="1" x14ac:dyDescent="0.3">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27.75" customHeight="1" x14ac:dyDescent="0.3">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27.75" customHeight="1" x14ac:dyDescent="0.3">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27.75" customHeight="1" x14ac:dyDescent="0.3">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27.75" customHeight="1" x14ac:dyDescent="0.3">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27.75" customHeight="1" x14ac:dyDescent="0.3">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27.75" customHeight="1" x14ac:dyDescent="0.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27.75" customHeight="1" x14ac:dyDescent="0.3">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27.75" customHeight="1" x14ac:dyDescent="0.3">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27.75" customHeight="1" x14ac:dyDescent="0.3">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27.75" customHeight="1" x14ac:dyDescent="0.3">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27.75" customHeight="1" x14ac:dyDescent="0.3">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27.75" customHeight="1" x14ac:dyDescent="0.3">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27.75" customHeight="1" x14ac:dyDescent="0.3">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27.75" customHeight="1" x14ac:dyDescent="0.3">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27.75" customHeight="1" x14ac:dyDescent="0.3">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27.75" customHeight="1" x14ac:dyDescent="0.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27.75" customHeight="1" x14ac:dyDescent="0.3">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27.75" customHeight="1" x14ac:dyDescent="0.3">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27.75" customHeight="1" x14ac:dyDescent="0.3">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27.75" customHeight="1" x14ac:dyDescent="0.3">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27.75" customHeight="1" x14ac:dyDescent="0.3">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27.75" customHeight="1" x14ac:dyDescent="0.3">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27.75" customHeight="1" x14ac:dyDescent="0.3">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27.75" customHeight="1" x14ac:dyDescent="0.3">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27.75" customHeight="1" x14ac:dyDescent="0.3">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27.75" customHeight="1" x14ac:dyDescent="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27.75" customHeight="1" x14ac:dyDescent="0.3">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27.75" customHeight="1" x14ac:dyDescent="0.3">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27.75" customHeight="1" x14ac:dyDescent="0.3">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27.75" customHeight="1" x14ac:dyDescent="0.3">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27.75" customHeight="1" x14ac:dyDescent="0.3">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27.75" customHeight="1" x14ac:dyDescent="0.3">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27.75" customHeight="1" x14ac:dyDescent="0.3">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27.75" customHeight="1" x14ac:dyDescent="0.3">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27.75" customHeight="1" x14ac:dyDescent="0.3">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27.75" customHeight="1" x14ac:dyDescent="0.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27.75" customHeight="1" x14ac:dyDescent="0.3">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27.75" customHeight="1" x14ac:dyDescent="0.3">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27.75" customHeight="1" x14ac:dyDescent="0.3">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27.75" customHeight="1" x14ac:dyDescent="0.3">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27.75" customHeight="1" x14ac:dyDescent="0.3">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27.75" customHeight="1" x14ac:dyDescent="0.3">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27.75" customHeight="1" x14ac:dyDescent="0.3">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27.75" customHeight="1" x14ac:dyDescent="0.3">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27.75" customHeight="1" x14ac:dyDescent="0.3">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27.75" customHeight="1" x14ac:dyDescent="0.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27.75" customHeight="1" x14ac:dyDescent="0.3">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27.75" customHeight="1" x14ac:dyDescent="0.3">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27.75" customHeight="1" x14ac:dyDescent="0.3">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27.75" customHeight="1" x14ac:dyDescent="0.3">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27.75" customHeight="1" x14ac:dyDescent="0.3">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27.75" customHeight="1" x14ac:dyDescent="0.3">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27.75" customHeight="1" x14ac:dyDescent="0.3">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27.75" customHeight="1" x14ac:dyDescent="0.3">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27.75" customHeight="1" x14ac:dyDescent="0.3">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27.75" customHeight="1" x14ac:dyDescent="0.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27.75" customHeight="1" x14ac:dyDescent="0.3">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27.75" customHeight="1" x14ac:dyDescent="0.3">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27.75" customHeight="1" x14ac:dyDescent="0.3">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27.75" customHeight="1" x14ac:dyDescent="0.3">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27.75" customHeight="1" x14ac:dyDescent="0.3">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27.75" customHeight="1" x14ac:dyDescent="0.3">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27.75" customHeight="1" x14ac:dyDescent="0.3">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27.75" customHeight="1" x14ac:dyDescent="0.3">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27.75" customHeight="1" x14ac:dyDescent="0.3">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27.75" customHeight="1" x14ac:dyDescent="0.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27.75" customHeight="1" x14ac:dyDescent="0.3">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27.75" customHeight="1" x14ac:dyDescent="0.3">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27.75" customHeight="1" x14ac:dyDescent="0.3">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27.75" customHeight="1" x14ac:dyDescent="0.3">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27.75" customHeight="1" x14ac:dyDescent="0.3">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27.75" customHeight="1" x14ac:dyDescent="0.3">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27.75" customHeight="1" x14ac:dyDescent="0.3">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27.75" customHeight="1" x14ac:dyDescent="0.3">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27.75" customHeight="1" x14ac:dyDescent="0.3">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27.75" customHeight="1" x14ac:dyDescent="0.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27.75" customHeight="1" x14ac:dyDescent="0.3">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27.75" customHeight="1" x14ac:dyDescent="0.3">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27.75" customHeight="1" x14ac:dyDescent="0.3">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27.75" customHeight="1" x14ac:dyDescent="0.3">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27.75" customHeight="1" x14ac:dyDescent="0.3">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27.75" customHeight="1" x14ac:dyDescent="0.3">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27.75" customHeight="1" x14ac:dyDescent="0.3">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27.75" customHeight="1" x14ac:dyDescent="0.3">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27.75" customHeight="1" x14ac:dyDescent="0.3">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27.75" customHeight="1" x14ac:dyDescent="0.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27.75" customHeight="1" x14ac:dyDescent="0.3">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27.75" customHeight="1" x14ac:dyDescent="0.3">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27.75" customHeight="1" x14ac:dyDescent="0.3">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27.75" customHeight="1" x14ac:dyDescent="0.3">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27.75" customHeight="1" x14ac:dyDescent="0.3">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27.75" customHeight="1" x14ac:dyDescent="0.3">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27.75" customHeight="1" x14ac:dyDescent="0.3">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27.75" customHeight="1" x14ac:dyDescent="0.3">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27.75" customHeight="1" x14ac:dyDescent="0.3">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27.75" customHeight="1" x14ac:dyDescent="0.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27.75" customHeight="1" x14ac:dyDescent="0.3">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27.75" customHeight="1" x14ac:dyDescent="0.3">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27.75" customHeight="1" x14ac:dyDescent="0.3">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27.75" customHeight="1" x14ac:dyDescent="0.3">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27.75" customHeight="1" x14ac:dyDescent="0.3">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27.75" customHeight="1" x14ac:dyDescent="0.3">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27.75" customHeight="1" x14ac:dyDescent="0.3">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27.75" customHeight="1" x14ac:dyDescent="0.3">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27.75" customHeight="1" x14ac:dyDescent="0.3">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27.75" customHeight="1" x14ac:dyDescent="0.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27.75" customHeight="1" x14ac:dyDescent="0.3">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27.75" customHeight="1" x14ac:dyDescent="0.3">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27.75" customHeight="1" x14ac:dyDescent="0.3">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27.75" customHeight="1" x14ac:dyDescent="0.3">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27.75" customHeight="1" x14ac:dyDescent="0.3">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27.75" customHeight="1" x14ac:dyDescent="0.3">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27.75" customHeight="1" x14ac:dyDescent="0.3">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27.75" customHeight="1" x14ac:dyDescent="0.3">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27.75" customHeight="1" x14ac:dyDescent="0.3">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27.75" customHeight="1" x14ac:dyDescent="0.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27.75" customHeight="1" x14ac:dyDescent="0.3">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27.75" customHeight="1" x14ac:dyDescent="0.3">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27.75" customHeight="1" x14ac:dyDescent="0.3">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27.75" customHeight="1" x14ac:dyDescent="0.3">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27.75" customHeight="1" x14ac:dyDescent="0.3">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27.75" customHeight="1" x14ac:dyDescent="0.3">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27.75" customHeight="1" x14ac:dyDescent="0.3">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27.75" customHeight="1" x14ac:dyDescent="0.3">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27.75" customHeight="1" x14ac:dyDescent="0.3">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27.75" customHeight="1" x14ac:dyDescent="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27.75" customHeight="1" x14ac:dyDescent="0.3">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27.75" customHeight="1" x14ac:dyDescent="0.3">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27.75" customHeight="1" x14ac:dyDescent="0.3">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27.75" customHeight="1" x14ac:dyDescent="0.3">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27.75" customHeight="1" x14ac:dyDescent="0.3">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27.75" customHeight="1" x14ac:dyDescent="0.3">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27.75" customHeight="1" x14ac:dyDescent="0.3">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27.75" customHeight="1" x14ac:dyDescent="0.3">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27.75" customHeight="1" x14ac:dyDescent="0.3">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27.75" customHeight="1" x14ac:dyDescent="0.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27.75" customHeight="1" x14ac:dyDescent="0.3">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27.75" customHeight="1" x14ac:dyDescent="0.3">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27.75" customHeight="1" x14ac:dyDescent="0.3">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27.75" customHeight="1" x14ac:dyDescent="0.3">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27.75" customHeight="1" x14ac:dyDescent="0.3">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27.75" customHeight="1" x14ac:dyDescent="0.3">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27.75" customHeight="1" x14ac:dyDescent="0.3">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27.75" customHeight="1" x14ac:dyDescent="0.3">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27.75" customHeight="1" x14ac:dyDescent="0.3">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27.75" customHeight="1" x14ac:dyDescent="0.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27.75" customHeight="1" x14ac:dyDescent="0.3">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27.75" customHeight="1" x14ac:dyDescent="0.3">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27.75" customHeight="1" x14ac:dyDescent="0.3">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27.75" customHeight="1" x14ac:dyDescent="0.3">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27.75" customHeight="1" x14ac:dyDescent="0.3">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27.75" customHeight="1" x14ac:dyDescent="0.3">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27.75" customHeight="1" x14ac:dyDescent="0.3">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27.75" customHeight="1" x14ac:dyDescent="0.3">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27.75" customHeight="1" x14ac:dyDescent="0.3">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27.75" customHeight="1" x14ac:dyDescent="0.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27.75" customHeight="1" x14ac:dyDescent="0.3">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27.75" customHeight="1" x14ac:dyDescent="0.3">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27.75" customHeight="1" x14ac:dyDescent="0.3">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27.75" customHeight="1" x14ac:dyDescent="0.3">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27.75" customHeight="1" x14ac:dyDescent="0.3">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27.75" customHeight="1" x14ac:dyDescent="0.3">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27.75" customHeight="1" x14ac:dyDescent="0.3">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27.75" customHeight="1" x14ac:dyDescent="0.3">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27.75" customHeight="1" x14ac:dyDescent="0.3">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27.75" customHeight="1" x14ac:dyDescent="0.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27.75" customHeight="1" x14ac:dyDescent="0.3">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27.75" customHeight="1" x14ac:dyDescent="0.3">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27.75" customHeight="1" x14ac:dyDescent="0.3">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27.75" customHeight="1" x14ac:dyDescent="0.3">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27.75" customHeight="1" x14ac:dyDescent="0.3">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27.75" customHeight="1" x14ac:dyDescent="0.3">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27.75" customHeight="1" x14ac:dyDescent="0.3">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27.75" customHeight="1" x14ac:dyDescent="0.3">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27.75" customHeight="1" x14ac:dyDescent="0.3">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27.75" customHeight="1" x14ac:dyDescent="0.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27.75" customHeight="1" x14ac:dyDescent="0.3">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27.75" customHeight="1" x14ac:dyDescent="0.3">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27.75" customHeight="1" x14ac:dyDescent="0.3">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27.75" customHeight="1" x14ac:dyDescent="0.3">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27.75" customHeight="1" x14ac:dyDescent="0.3">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27.75" customHeight="1" x14ac:dyDescent="0.3">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27.75" customHeight="1" x14ac:dyDescent="0.3">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27.75" customHeight="1" x14ac:dyDescent="0.3">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27.75" customHeight="1" x14ac:dyDescent="0.3">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27.75" customHeight="1" x14ac:dyDescent="0.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27.75" customHeight="1" x14ac:dyDescent="0.3">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27.75" customHeight="1" x14ac:dyDescent="0.3">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27.75" customHeight="1" x14ac:dyDescent="0.3">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27.75" customHeight="1" x14ac:dyDescent="0.3">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27.75" customHeight="1" x14ac:dyDescent="0.3">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27.75" customHeight="1" x14ac:dyDescent="0.3">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27.75" customHeight="1" x14ac:dyDescent="0.3">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27.75" customHeight="1" x14ac:dyDescent="0.3">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27.75" customHeight="1" x14ac:dyDescent="0.3">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27.75" customHeight="1" x14ac:dyDescent="0.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27.75" customHeight="1" x14ac:dyDescent="0.3">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27.75" customHeight="1" x14ac:dyDescent="0.3">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27.75" customHeight="1" x14ac:dyDescent="0.3">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27.75" customHeight="1" x14ac:dyDescent="0.3">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27.75" customHeight="1" x14ac:dyDescent="0.3">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27.75" customHeight="1" x14ac:dyDescent="0.3">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27.75" customHeight="1" x14ac:dyDescent="0.3">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27.75" customHeight="1" x14ac:dyDescent="0.3">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27.75" customHeight="1" x14ac:dyDescent="0.3">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27.75" customHeight="1" x14ac:dyDescent="0.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27.75" customHeight="1" x14ac:dyDescent="0.3">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spans="1:26" ht="27.75" customHeight="1" x14ac:dyDescent="0.3">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spans="1:26" ht="27.75" customHeight="1" x14ac:dyDescent="0.3">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spans="1:26" ht="27.75" customHeight="1" x14ac:dyDescent="0.3">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spans="1:26" ht="27.75" customHeight="1" x14ac:dyDescent="0.3">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spans="1:26" ht="27.75" customHeight="1" x14ac:dyDescent="0.3">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spans="1:26" ht="27.75" customHeight="1" x14ac:dyDescent="0.3">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spans="1:26" ht="27.75" customHeight="1" x14ac:dyDescent="0.3">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spans="1:26" ht="27.75" customHeight="1" x14ac:dyDescent="0.3">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spans="1:26" ht="27.75" customHeight="1" x14ac:dyDescent="0.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spans="1:26" ht="27.75" customHeight="1" x14ac:dyDescent="0.3">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spans="1:26" ht="27.75" customHeight="1" x14ac:dyDescent="0.3">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spans="1:26" ht="27.75" customHeight="1" x14ac:dyDescent="0.3">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spans="1:26" ht="27.75" customHeight="1" x14ac:dyDescent="0.3">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spans="1:26" ht="27.75" customHeight="1" x14ac:dyDescent="0.3">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spans="1:26" ht="27.75" customHeight="1" x14ac:dyDescent="0.3">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spans="1:26" ht="27.75" customHeight="1" x14ac:dyDescent="0.3">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mergeCells count="14">
    <mergeCell ref="A6:O6"/>
    <mergeCell ref="A7:O7"/>
    <mergeCell ref="A11:W11"/>
    <mergeCell ref="A12:W12"/>
    <mergeCell ref="A26:V26"/>
    <mergeCell ref="A24:M25"/>
    <mergeCell ref="E57:H58"/>
    <mergeCell ref="J57:N58"/>
    <mergeCell ref="A57:C58"/>
    <mergeCell ref="A27:W27"/>
    <mergeCell ref="A42:V42"/>
    <mergeCell ref="A40:C41"/>
    <mergeCell ref="E40:H41"/>
    <mergeCell ref="J40:N41"/>
  </mergeCells>
  <conditionalFormatting sqref="C15:N15">
    <cfRule type="colorScale" priority="4">
      <colorScale>
        <cfvo type="min"/>
        <cfvo type="percentile" val="50"/>
        <cfvo type="max"/>
        <color rgb="FFF8696B"/>
        <color rgb="FFFCFCFF"/>
        <color rgb="FF5A8AC6"/>
      </colorScale>
    </cfRule>
  </conditionalFormatting>
  <conditionalFormatting sqref="C16:N17">
    <cfRule type="colorScale" priority="3">
      <colorScale>
        <cfvo type="min"/>
        <cfvo type="percentile" val="50"/>
        <cfvo type="max"/>
        <color rgb="FFF8696B"/>
        <color rgb="FFFCFCFF"/>
        <color rgb="FF5A8AC6"/>
      </colorScale>
    </cfRule>
  </conditionalFormatting>
  <conditionalFormatting sqref="C18:N18">
    <cfRule type="colorScale" priority="1">
      <colorScale>
        <cfvo type="min"/>
        <cfvo type="percentile" val="50"/>
        <cfvo type="max"/>
        <color rgb="FFF8696B"/>
        <color rgb="FFFCFCFF"/>
        <color rgb="FF5A8AC6"/>
      </colorScale>
    </cfRule>
  </conditionalFormatting>
  <conditionalFormatting sqref="C19:N19">
    <cfRule type="colorScale" priority="6">
      <colorScale>
        <cfvo type="min"/>
        <cfvo type="percentile" val="50"/>
        <cfvo type="max"/>
        <color rgb="FFF8696B"/>
        <color rgb="FFFCFCFF"/>
        <color rgb="FF5A8AC6"/>
      </colorScale>
    </cfRule>
  </conditionalFormatting>
  <conditionalFormatting sqref="C21:N21">
    <cfRule type="colorScale" priority="2">
      <colorScale>
        <cfvo type="min"/>
        <cfvo type="percentile" val="50"/>
        <cfvo type="max"/>
        <color rgb="FFF8696B"/>
        <color rgb="FFFCFCFF"/>
        <color rgb="FF5A8AC6"/>
      </colorScale>
    </cfRule>
  </conditionalFormatting>
  <conditionalFormatting sqref="C22:N22">
    <cfRule type="colorScale" priority="8">
      <colorScale>
        <cfvo type="min"/>
        <cfvo type="percentile" val="50"/>
        <cfvo type="max"/>
        <color rgb="FFF8696B"/>
        <color rgb="FFFCFCFF"/>
        <color rgb="FF5A8AC6"/>
      </colorScale>
    </cfRule>
  </conditionalFormatting>
  <conditionalFormatting sqref="F56:I56 I57 K56:Q56 O57:Q57">
    <cfRule type="colorScale" priority="9">
      <colorScale>
        <cfvo type="min"/>
        <cfvo type="percentile" val="50"/>
        <cfvo type="max"/>
        <color rgb="FFF8696B"/>
        <color rgb="FFFCFCFF"/>
        <color rgb="FF5A8AC6"/>
      </colorScale>
    </cfRule>
  </conditionalFormatting>
  <conditionalFormatting sqref="F20:Q20 O18:Q19 O21:Q22">
    <cfRule type="colorScale" priority="7">
      <colorScale>
        <cfvo type="min"/>
        <cfvo type="percentile" val="50"/>
        <cfvo type="max"/>
        <color rgb="FFF8696B"/>
        <color rgb="FFFCFCFF"/>
        <color rgb="FF5A8AC6"/>
      </colorScale>
    </cfRule>
  </conditionalFormatting>
  <conditionalFormatting sqref="F30:Q38 I40:I41 F39:I39 K39:Q39 O40:Q41">
    <cfRule type="colorScale" priority="10">
      <colorScale>
        <cfvo type="min"/>
        <cfvo type="percentile" val="50"/>
        <cfvo type="max"/>
        <color rgb="FFF8696B"/>
        <color rgb="FFFCFCFF"/>
        <color rgb="FF5A8AC6"/>
      </colorScale>
    </cfRule>
  </conditionalFormatting>
  <conditionalFormatting sqref="O15:Q17">
    <cfRule type="colorScale" priority="5">
      <colorScale>
        <cfvo type="min"/>
        <cfvo type="percentile" val="50"/>
        <cfvo type="max"/>
        <color rgb="FFF8696B"/>
        <color rgb="FFFCFCFF"/>
        <color rgb="FF5A8AC6"/>
      </colorScale>
    </cfRule>
  </conditionalFormatting>
  <pageMargins left="0.7" right="0.7" top="0.75" bottom="0.75" header="0" footer="0"/>
  <pageSetup paperSize="9" orientation="portrait"/>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5E0B3"/>
  </sheetPr>
  <dimension ref="A1:AL1000"/>
  <sheetViews>
    <sheetView showGridLines="0" zoomScaleNormal="100" workbookViewId="0">
      <selection activeCell="J96" sqref="J96:P98"/>
    </sheetView>
  </sheetViews>
  <sheetFormatPr defaultColWidth="14.44140625" defaultRowHeight="15" customHeight="1" x14ac:dyDescent="0.3"/>
  <cols>
    <col min="1" max="1" width="19.88671875" customWidth="1"/>
    <col min="2" max="2" width="12.88671875" customWidth="1"/>
    <col min="3" max="3" width="33.109375" customWidth="1"/>
    <col min="4" max="5" width="21.44140625" customWidth="1"/>
    <col min="6" max="17" width="13.44140625" customWidth="1"/>
    <col min="18" max="18" width="14.5546875" customWidth="1"/>
    <col min="19" max="19" width="14.6640625" customWidth="1"/>
    <col min="20" max="20" width="16.44140625" customWidth="1"/>
    <col min="21" max="38" width="8.6640625" customWidth="1"/>
  </cols>
  <sheetData>
    <row r="1" spans="1:23" ht="14.25" customHeight="1" x14ac:dyDescent="0.3">
      <c r="A1" s="18" t="s">
        <v>110</v>
      </c>
      <c r="B1" s="19"/>
      <c r="F1" s="4"/>
      <c r="G1" s="4"/>
      <c r="H1" s="4"/>
      <c r="I1" s="4"/>
      <c r="J1" s="4"/>
      <c r="K1" s="4"/>
      <c r="L1" s="4"/>
      <c r="M1" s="4"/>
      <c r="N1" s="4"/>
      <c r="O1" s="4"/>
      <c r="P1" s="4"/>
      <c r="Q1" s="4"/>
      <c r="R1" s="4"/>
    </row>
    <row r="2" spans="1:23" ht="14.25" customHeight="1" x14ac:dyDescent="0.3">
      <c r="A2" s="4" t="s">
        <v>111</v>
      </c>
      <c r="B2" s="4"/>
      <c r="F2" s="4"/>
      <c r="G2" s="4"/>
      <c r="H2" s="4"/>
      <c r="I2" s="4"/>
      <c r="J2" s="4"/>
      <c r="K2" s="4"/>
      <c r="L2" s="4"/>
      <c r="M2" s="4"/>
      <c r="N2" s="4"/>
      <c r="O2" s="4"/>
      <c r="P2" s="4"/>
      <c r="Q2" s="4"/>
      <c r="R2" s="4"/>
    </row>
    <row r="3" spans="1:23" ht="14.25" customHeight="1" x14ac:dyDescent="0.3">
      <c r="A3" s="4" t="s">
        <v>112</v>
      </c>
      <c r="B3" s="4"/>
      <c r="F3" s="4"/>
      <c r="G3" s="4"/>
      <c r="H3" s="4"/>
      <c r="I3" s="4"/>
      <c r="J3" s="4"/>
      <c r="K3" s="4"/>
      <c r="L3" s="4"/>
      <c r="M3" s="4"/>
      <c r="N3" s="4"/>
      <c r="O3" s="4"/>
      <c r="P3" s="4"/>
      <c r="Q3" s="4"/>
      <c r="R3" s="4"/>
    </row>
    <row r="4" spans="1:23" ht="41.25" customHeight="1" x14ac:dyDescent="0.3">
      <c r="A4" s="198" t="s">
        <v>113</v>
      </c>
      <c r="B4" s="197"/>
      <c r="C4" s="197"/>
      <c r="D4" s="197"/>
      <c r="E4" s="197"/>
      <c r="F4" s="197"/>
      <c r="G4" s="197"/>
      <c r="H4" s="197"/>
      <c r="I4" s="197"/>
      <c r="J4" s="197"/>
      <c r="K4" s="197"/>
      <c r="L4" s="197"/>
      <c r="M4" s="197"/>
      <c r="N4" s="197"/>
      <c r="O4" s="197"/>
      <c r="P4" s="4"/>
      <c r="Q4" s="4"/>
      <c r="R4" s="4"/>
    </row>
    <row r="5" spans="1:23" ht="27" customHeight="1" x14ac:dyDescent="0.3">
      <c r="A5" s="196" t="s">
        <v>114</v>
      </c>
      <c r="B5" s="197"/>
      <c r="C5" s="197"/>
      <c r="D5" s="197"/>
      <c r="E5" s="197"/>
      <c r="F5" s="197"/>
      <c r="G5" s="197"/>
      <c r="H5" s="197"/>
      <c r="I5" s="197"/>
      <c r="J5" s="197"/>
      <c r="K5" s="197"/>
      <c r="L5" s="197"/>
      <c r="M5" s="197"/>
      <c r="N5" s="197"/>
      <c r="O5" s="197"/>
      <c r="P5" s="197"/>
      <c r="Q5" s="4"/>
      <c r="R5" s="4"/>
    </row>
    <row r="6" spans="1:23" ht="14.25" customHeight="1" x14ac:dyDescent="0.3">
      <c r="B6" s="4"/>
      <c r="F6" s="4"/>
      <c r="G6" s="4"/>
      <c r="H6" s="4"/>
      <c r="I6" s="4"/>
      <c r="J6" s="4"/>
      <c r="K6" s="4"/>
      <c r="L6" s="4"/>
      <c r="M6" s="4"/>
      <c r="N6" s="4"/>
      <c r="O6" s="4"/>
      <c r="P6" s="4"/>
      <c r="Q6" s="4"/>
      <c r="R6" s="4"/>
    </row>
    <row r="7" spans="1:23" ht="14.25" customHeight="1" x14ac:dyDescent="0.3">
      <c r="A7" s="4" t="s">
        <v>84</v>
      </c>
      <c r="F7" s="4"/>
      <c r="G7" s="4"/>
      <c r="H7" s="4"/>
      <c r="I7" s="4"/>
      <c r="J7" s="4"/>
      <c r="K7" s="4"/>
      <c r="L7" s="4"/>
      <c r="M7" s="4"/>
      <c r="N7" s="4"/>
      <c r="O7" s="4"/>
      <c r="P7" s="4"/>
      <c r="Q7" s="4"/>
      <c r="R7" s="4"/>
    </row>
    <row r="8" spans="1:23" ht="82.5" customHeight="1" x14ac:dyDescent="0.3">
      <c r="A8" s="199" t="s">
        <v>115</v>
      </c>
      <c r="B8" s="194"/>
      <c r="C8" s="194"/>
      <c r="D8" s="194"/>
      <c r="E8" s="194"/>
      <c r="F8" s="194"/>
      <c r="G8" s="194"/>
      <c r="H8" s="194"/>
      <c r="I8" s="194"/>
      <c r="J8" s="194"/>
      <c r="K8" s="194"/>
      <c r="L8" s="194"/>
      <c r="M8" s="194"/>
      <c r="N8" s="194"/>
      <c r="O8" s="194"/>
      <c r="P8" s="194"/>
      <c r="Q8" s="194"/>
      <c r="R8" s="194"/>
      <c r="S8" s="194"/>
      <c r="T8" s="194"/>
      <c r="U8" s="194"/>
      <c r="V8" s="194"/>
      <c r="W8" s="135"/>
    </row>
    <row r="9" spans="1:23" ht="14.25" customHeight="1" x14ac:dyDescent="0.3">
      <c r="A9" s="199" t="s">
        <v>116</v>
      </c>
      <c r="B9" s="194"/>
      <c r="C9" s="194"/>
      <c r="D9" s="194"/>
      <c r="E9" s="194"/>
      <c r="F9" s="194"/>
      <c r="G9" s="194"/>
      <c r="H9" s="194"/>
      <c r="I9" s="194"/>
      <c r="J9" s="194"/>
      <c r="K9" s="194"/>
      <c r="L9" s="194"/>
      <c r="M9" s="194"/>
      <c r="N9" s="194"/>
      <c r="O9" s="194"/>
      <c r="P9" s="194"/>
      <c r="Q9" s="194"/>
      <c r="R9" s="194"/>
      <c r="S9" s="194"/>
      <c r="T9" s="194"/>
      <c r="U9" s="194"/>
      <c r="V9" s="194"/>
      <c r="W9" s="194"/>
    </row>
    <row r="10" spans="1:23" ht="14.25" customHeight="1" x14ac:dyDescent="0.3">
      <c r="A10" s="124" t="s">
        <v>2</v>
      </c>
      <c r="B10" s="124" t="s">
        <v>6</v>
      </c>
      <c r="C10" s="124" t="s">
        <v>117</v>
      </c>
      <c r="D10" s="124" t="s">
        <v>45</v>
      </c>
      <c r="E10" s="124" t="s">
        <v>118</v>
      </c>
      <c r="F10" s="124"/>
      <c r="G10" s="136">
        <v>41456</v>
      </c>
      <c r="H10" s="136">
        <v>41487</v>
      </c>
      <c r="I10" s="136">
        <v>41518</v>
      </c>
      <c r="J10" s="136">
        <v>41548</v>
      </c>
      <c r="K10" s="136">
        <v>41579</v>
      </c>
      <c r="L10" s="136">
        <v>41609</v>
      </c>
      <c r="M10" s="136">
        <v>41640</v>
      </c>
      <c r="N10" s="136">
        <v>41671</v>
      </c>
      <c r="O10" s="136">
        <v>41699</v>
      </c>
      <c r="P10" s="136">
        <v>41730</v>
      </c>
      <c r="Q10" s="136">
        <v>41760</v>
      </c>
      <c r="R10" s="136">
        <v>41791</v>
      </c>
      <c r="S10" s="137" t="s">
        <v>119</v>
      </c>
      <c r="T10" s="126"/>
      <c r="U10" s="126"/>
      <c r="V10" s="126"/>
      <c r="W10" s="126"/>
    </row>
    <row r="11" spans="1:23" ht="14.25" customHeight="1" x14ac:dyDescent="0.3">
      <c r="A11" s="124"/>
      <c r="B11" s="124"/>
      <c r="C11" s="124"/>
      <c r="D11" s="124"/>
      <c r="E11" s="124"/>
      <c r="F11" s="124"/>
      <c r="G11" s="138"/>
      <c r="H11" s="138"/>
      <c r="I11" s="138"/>
      <c r="J11" s="138"/>
      <c r="K11" s="138"/>
      <c r="L11" s="138"/>
      <c r="M11" s="138"/>
      <c r="N11" s="138"/>
      <c r="O11" s="138"/>
      <c r="P11" s="138"/>
      <c r="Q11" s="138"/>
      <c r="R11" s="138"/>
      <c r="S11" s="137"/>
      <c r="T11" s="126"/>
      <c r="U11" s="126"/>
      <c r="V11" s="126"/>
      <c r="W11" s="126"/>
    </row>
    <row r="12" spans="1:23" ht="14.25" customHeight="1" x14ac:dyDescent="0.3">
      <c r="A12" s="124"/>
      <c r="B12" s="124"/>
      <c r="C12" s="124"/>
      <c r="D12" s="124"/>
      <c r="E12" s="124"/>
      <c r="F12" s="124"/>
      <c r="G12" s="138"/>
      <c r="H12" s="138"/>
      <c r="I12" s="138"/>
      <c r="J12" s="138"/>
      <c r="K12" s="138"/>
      <c r="L12" s="138"/>
      <c r="M12" s="138"/>
      <c r="N12" s="138"/>
      <c r="O12" s="138"/>
      <c r="P12" s="138"/>
      <c r="Q12" s="138"/>
      <c r="R12" s="138"/>
      <c r="S12" s="139"/>
      <c r="T12" s="126"/>
      <c r="U12" s="126"/>
      <c r="V12" s="126"/>
      <c r="W12" s="126"/>
    </row>
    <row r="13" spans="1:23" ht="14.25" customHeight="1" x14ac:dyDescent="0.3">
      <c r="A13" s="8" t="s">
        <v>32</v>
      </c>
      <c r="B13" s="8" t="s">
        <v>34</v>
      </c>
      <c r="C13" s="8" t="s">
        <v>44</v>
      </c>
      <c r="D13" s="8" t="s">
        <v>46</v>
      </c>
      <c r="E13" s="8" t="s">
        <v>47</v>
      </c>
      <c r="F13" s="28"/>
      <c r="G13" s="29">
        <f>SUMIFS('Data Repository Table'!$J:$J,'Data Repository Table'!$A:$A,'Economic Cost Analysis'!$A$13,'Data Repository Table'!$B:$B,'Economic Cost Analysis'!$C$13,'Data Repository Table'!$C:$C,'Economic Cost Analysis'!$B$13,'Data Repository Table'!$G:$G,'Economic Cost Analysis'!$D$13,'Data Repository Table'!$H:$H,'Economic Cost Analysis'!$E$13,'Data Repository Table'!$D:$D,'Economic Cost Analysis'!G10)</f>
        <v>593751.84077137313</v>
      </c>
      <c r="H13" s="29">
        <f>SUMIFS('Data Repository Table'!$J:$J,'Data Repository Table'!$A:$A,'Economic Cost Analysis'!$A$13,'Data Repository Table'!$B:$B,'Economic Cost Analysis'!$C$13,'Data Repository Table'!$C:$C,'Economic Cost Analysis'!$B$13,'Data Repository Table'!$G:$G,'Economic Cost Analysis'!$D$13,'Data Repository Table'!$H:$H,'Economic Cost Analysis'!$E$13,'Data Repository Table'!$D:$D,'Economic Cost Analysis'!H10)</f>
        <v>820393.03401412489</v>
      </c>
      <c r="I13" s="29">
        <f>SUMIFS('Data Repository Table'!$J:$J,'Data Repository Table'!$A:$A,'Economic Cost Analysis'!$A$13,'Data Repository Table'!$B:$B,'Economic Cost Analysis'!$C$13,'Data Repository Table'!$C:$C,'Economic Cost Analysis'!$B$13,'Data Repository Table'!$G:$G,'Economic Cost Analysis'!$D$13,'Data Repository Table'!$H:$H,'Economic Cost Analysis'!$E$13,'Data Repository Table'!$D:$D,'Economic Cost Analysis'!I10)</f>
        <v>642291.58212862327</v>
      </c>
      <c r="J13" s="29">
        <f>SUMIFS('Data Repository Table'!$J:$J,'Data Repository Table'!$A:$A,'Economic Cost Analysis'!$A$13,'Data Repository Table'!$B:$B,'Economic Cost Analysis'!$C$13,'Data Repository Table'!$C:$C,'Economic Cost Analysis'!$B$13,'Data Repository Table'!$G:$G,'Economic Cost Analysis'!$D$13,'Data Repository Table'!$H:$H,'Economic Cost Analysis'!$E$13,'Data Repository Table'!$D:$D,'Economic Cost Analysis'!J10)</f>
        <v>609639.97288837493</v>
      </c>
      <c r="K13" s="29">
        <f>SUMIFS('Data Repository Table'!$J:$J,'Data Repository Table'!$A:$A,'Economic Cost Analysis'!$A$13,'Data Repository Table'!$B:$B,'Economic Cost Analysis'!$C$13,'Data Repository Table'!$C:$C,'Economic Cost Analysis'!$B$13,'Data Repository Table'!$G:$G,'Economic Cost Analysis'!$D$13,'Data Repository Table'!$H:$H,'Economic Cost Analysis'!$E$13,'Data Repository Table'!$D:$D,'Economic Cost Analysis'!K10)</f>
        <v>626073.16897124995</v>
      </c>
      <c r="L13" s="29">
        <f>SUMIFS('Data Repository Table'!$J:$J,'Data Repository Table'!$A:$A,'Economic Cost Analysis'!$A$13,'Data Repository Table'!$B:$B,'Economic Cost Analysis'!$C$13,'Data Repository Table'!$C:$C,'Economic Cost Analysis'!$B$13,'Data Repository Table'!$G:$G,'Economic Cost Analysis'!$D$13,'Data Repository Table'!$H:$H,'Economic Cost Analysis'!$E$13,'Data Repository Table'!$D:$D,'Economic Cost Analysis'!L10)</f>
        <v>602153.37789750006</v>
      </c>
      <c r="M13" s="29">
        <f>SUMIFS('Data Repository Table'!$J:$J,'Data Repository Table'!$A:$A,'Economic Cost Analysis'!$A$13,'Data Repository Table'!$B:$B,'Economic Cost Analysis'!$C$13,'Data Repository Table'!$C:$C,'Economic Cost Analysis'!$B$13,'Data Repository Table'!$G:$G,'Economic Cost Analysis'!$D$13,'Data Repository Table'!$H:$H,'Economic Cost Analysis'!$E$13,'Data Repository Table'!$D:$D,'Economic Cost Analysis'!M10)</f>
        <v>1146143.9846999997</v>
      </c>
      <c r="N13" s="29">
        <f>SUMIFS('Data Repository Table'!$J:$J,'Data Repository Table'!$A:$A,'Economic Cost Analysis'!$A$13,'Data Repository Table'!$B:$B,'Economic Cost Analysis'!$C$13,'Data Repository Table'!$C:$C,'Economic Cost Analysis'!$B$13,'Data Repository Table'!$G:$G,'Economic Cost Analysis'!$D$13,'Data Repository Table'!$H:$H,'Economic Cost Analysis'!$E$13,'Data Repository Table'!$D:$D,'Economic Cost Analysis'!N10)</f>
        <v>964931.83751249989</v>
      </c>
      <c r="O13" s="29">
        <f>SUMIFS('Data Repository Table'!$J:$J,'Data Repository Table'!$A:$A,'Economic Cost Analysis'!$A$13,'Data Repository Table'!$B:$B,'Economic Cost Analysis'!$C$13,'Data Repository Table'!$C:$C,'Economic Cost Analysis'!$B$13,'Data Repository Table'!$G:$G,'Economic Cost Analysis'!$D$13,'Data Repository Table'!$H:$H,'Economic Cost Analysis'!$E$13,'Data Repository Table'!$D:$D,'Economic Cost Analysis'!O10)</f>
        <v>962733.95790000004</v>
      </c>
      <c r="P13" s="29">
        <f>SUMIFS('Data Repository Table'!$J:$J,'Data Repository Table'!$A:$A,'Economic Cost Analysis'!$A$13,'Data Repository Table'!$B:$B,'Economic Cost Analysis'!$C$13,'Data Repository Table'!$C:$C,'Economic Cost Analysis'!$B$13,'Data Repository Table'!$G:$G,'Economic Cost Analysis'!$D$13,'Data Repository Table'!$H:$H,'Economic Cost Analysis'!$E$13,'Data Repository Table'!$D:$D,'Economic Cost Analysis'!P10)</f>
        <v>964825.21760624985</v>
      </c>
      <c r="Q13" s="29">
        <f>SUMIFS('Data Repository Table'!$J:$J,'Data Repository Table'!$A:$A,'Economic Cost Analysis'!$A$13,'Data Repository Table'!$B:$B,'Economic Cost Analysis'!$C$13,'Data Repository Table'!$C:$C,'Economic Cost Analysis'!$B$13,'Data Repository Table'!$G:$G,'Economic Cost Analysis'!$D$13,'Data Repository Table'!$H:$H,'Economic Cost Analysis'!$E$13,'Data Repository Table'!$D:$D,'Economic Cost Analysis'!Q10)</f>
        <v>1024534.78359375</v>
      </c>
      <c r="R13" s="29">
        <f>SUMIFS('Data Repository Table'!$J:$J,'Data Repository Table'!$A:$A,'Economic Cost Analysis'!$A$13,'Data Repository Table'!$B:$B,'Economic Cost Analysis'!$C$13,'Data Repository Table'!$C:$C,'Economic Cost Analysis'!$B$13,'Data Repository Table'!$G:$G,'Economic Cost Analysis'!$D$13,'Data Repository Table'!$H:$H,'Economic Cost Analysis'!$E$13,'Data Repository Table'!$D:$D,'Economic Cost Analysis'!R10)</f>
        <v>1168045.22566875</v>
      </c>
      <c r="S13" s="29">
        <f>SUM(G13:R13)</f>
        <v>10125517.983652497</v>
      </c>
      <c r="T13" s="16"/>
      <c r="U13" s="16"/>
      <c r="V13" s="16"/>
      <c r="W13" s="16"/>
    </row>
    <row r="14" spans="1:23" ht="14.25" customHeight="1" x14ac:dyDescent="0.3">
      <c r="A14" s="8" t="s">
        <v>32</v>
      </c>
      <c r="B14" s="8" t="s">
        <v>34</v>
      </c>
      <c r="C14" s="8" t="s">
        <v>44</v>
      </c>
      <c r="D14" s="8" t="s">
        <v>48</v>
      </c>
      <c r="E14" s="8" t="s">
        <v>49</v>
      </c>
      <c r="F14" s="28"/>
      <c r="G14" s="29">
        <f>SUMIFS('Data Repository Table'!$J:$J,'Data Repository Table'!$A:$A,'Economic Cost Analysis'!$A$13,'Data Repository Table'!$B:$B,'Economic Cost Analysis'!$C$13,'Data Repository Table'!$C:$C,'Economic Cost Analysis'!$B$13,'Data Repository Table'!$G:$G,'Economic Cost Analysis'!$D$14,'Data Repository Table'!$H:$H,'Economic Cost Analysis'!$E$14,'Data Repository Table'!$D:$D,'Economic Cost Analysis'!G10)</f>
        <v>276807.38497499918</v>
      </c>
      <c r="H14" s="29">
        <f>SUMIFS('Data Repository Table'!$J:$J,'Data Repository Table'!$A:$A,'Economic Cost Analysis'!$A$13,'Data Repository Table'!$B:$B,'Economic Cost Analysis'!$C$13,'Data Repository Table'!$C:$C,'Economic Cost Analysis'!$B$13,'Data Repository Table'!$G:$G,'Economic Cost Analysis'!$D$14,'Data Repository Table'!$H:$H,'Economic Cost Analysis'!$E$14,'Data Repository Table'!$D:$D,'Economic Cost Analysis'!H10)</f>
        <v>382467.614925</v>
      </c>
      <c r="I14" s="29">
        <f>SUMIFS('Data Repository Table'!$J:$J,'Data Repository Table'!$A:$A,'Economic Cost Analysis'!$A$13,'Data Repository Table'!$B:$B,'Economic Cost Analysis'!$C$13,'Data Repository Table'!$C:$C,'Economic Cost Analysis'!$B$13,'Data Repository Table'!$G:$G,'Economic Cost Analysis'!$D$14,'Data Repository Table'!$H:$H,'Economic Cost Analysis'!$E$14,'Data Repository Table'!$D:$D,'Economic Cost Analysis'!I10)</f>
        <v>299436.63502499921</v>
      </c>
      <c r="J14" s="29">
        <f>SUMIFS('Data Repository Table'!$J:$J,'Data Repository Table'!$A:$A,'Economic Cost Analysis'!$A$13,'Data Repository Table'!$B:$B,'Economic Cost Analysis'!$C$13,'Data Repository Table'!$C:$C,'Economic Cost Analysis'!$B$13,'Data Repository Table'!$G:$G,'Economic Cost Analysis'!$D$14,'Data Repository Table'!$H:$H,'Economic Cost Analysis'!$E$14,'Data Repository Table'!$D:$D,'Economic Cost Analysis'!J10)</f>
        <v>284214.43957499997</v>
      </c>
      <c r="K14" s="29">
        <f>SUMIFS('Data Repository Table'!$J:$J,'Data Repository Table'!$A:$A,'Economic Cost Analysis'!$A$13,'Data Repository Table'!$B:$B,'Economic Cost Analysis'!$C$13,'Data Repository Table'!$C:$C,'Economic Cost Analysis'!$B$13,'Data Repository Table'!$G:$G,'Economic Cost Analysis'!$D$14,'Data Repository Table'!$H:$H,'Economic Cost Analysis'!$E$14,'Data Repository Table'!$D:$D,'Economic Cost Analysis'!K10)</f>
        <v>291875.60325000004</v>
      </c>
      <c r="L14" s="29">
        <f>SUMIFS('Data Repository Table'!$J:$J,'Data Repository Table'!$A:$A,'Economic Cost Analysis'!$A$13,'Data Repository Table'!$B:$B,'Economic Cost Analysis'!$C$13,'Data Repository Table'!$C:$C,'Economic Cost Analysis'!$B$13,'Data Repository Table'!$G:$G,'Economic Cost Analysis'!$D$14,'Data Repository Table'!$H:$H,'Economic Cost Analysis'!$E$14,'Data Repository Table'!$D:$D,'Economic Cost Analysis'!L10)</f>
        <v>280724.18550000002</v>
      </c>
      <c r="M14" s="29">
        <f>SUMIFS('Data Repository Table'!$J:$J,'Data Repository Table'!$A:$A,'Economic Cost Analysis'!$A$13,'Data Repository Table'!$B:$B,'Economic Cost Analysis'!$C$13,'Data Repository Table'!$C:$C,'Economic Cost Analysis'!$B$13,'Data Repository Table'!$G:$G,'Economic Cost Analysis'!$D$14,'Data Repository Table'!$H:$H,'Economic Cost Analysis'!$E$14,'Data Repository Table'!$D:$D,'Economic Cost Analysis'!M10)</f>
        <v>534332.85999999987</v>
      </c>
      <c r="N14" s="29">
        <f>SUMIFS('Data Repository Table'!$J:$J,'Data Repository Table'!$A:$A,'Economic Cost Analysis'!$A$13,'Data Repository Table'!$B:$B,'Economic Cost Analysis'!$C$13,'Data Repository Table'!$C:$C,'Economic Cost Analysis'!$B$13,'Data Repository Table'!$G:$G,'Economic Cost Analysis'!$D$14,'Data Repository Table'!$H:$H,'Economic Cost Analysis'!$E$14,'Data Repository Table'!$D:$D,'Economic Cost Analysis'!N10)</f>
        <v>449851.67249999999</v>
      </c>
      <c r="O14" s="29">
        <f>SUMIFS('Data Repository Table'!$J:$J,'Data Repository Table'!$A:$A,'Economic Cost Analysis'!$A$13,'Data Repository Table'!$B:$B,'Economic Cost Analysis'!$C$13,'Data Repository Table'!$C:$C,'Economic Cost Analysis'!$B$13,'Data Repository Table'!$G:$G,'Economic Cost Analysis'!$D$14,'Data Repository Table'!$H:$H,'Economic Cost Analysis'!$E$14,'Data Repository Table'!$D:$D,'Economic Cost Analysis'!O10)</f>
        <v>448827.02</v>
      </c>
      <c r="P14" s="29">
        <f>SUMIFS('Data Repository Table'!$J:$J,'Data Repository Table'!$A:$A,'Economic Cost Analysis'!$A$13,'Data Repository Table'!$B:$B,'Economic Cost Analysis'!$C$13,'Data Repository Table'!$C:$C,'Economic Cost Analysis'!$B$13,'Data Repository Table'!$G:$G,'Economic Cost Analysis'!$D$14,'Data Repository Table'!$H:$H,'Economic Cost Analysis'!$E$14,'Data Repository Table'!$D:$D,'Economic Cost Analysis'!P10)</f>
        <v>449801.96625</v>
      </c>
      <c r="Q14" s="29">
        <f>SUMIFS('Data Repository Table'!$J:$J,'Data Repository Table'!$A:$A,'Economic Cost Analysis'!$A$13,'Data Repository Table'!$B:$B,'Economic Cost Analysis'!$C$13,'Data Repository Table'!$C:$C,'Economic Cost Analysis'!$B$13,'Data Repository Table'!$G:$G,'Economic Cost Analysis'!$D$14,'Data Repository Table'!$H:$H,'Economic Cost Analysis'!$E$14,'Data Repository Table'!$D:$D,'Economic Cost Analysis'!Q10)</f>
        <v>477638.59375</v>
      </c>
      <c r="R14" s="29">
        <f>SUMIFS('Data Repository Table'!$J:$J,'Data Repository Table'!$A:$A,'Economic Cost Analysis'!$A$13,'Data Repository Table'!$B:$B,'Economic Cost Analysis'!$C$13,'Data Repository Table'!$C:$C,'Economic Cost Analysis'!$B$13,'Data Repository Table'!$G:$G,'Economic Cost Analysis'!$D$14,'Data Repository Table'!$H:$H,'Economic Cost Analysis'!$E$14,'Data Repository Table'!$D:$D,'Economic Cost Analysis'!R10)</f>
        <v>544543.22875000001</v>
      </c>
      <c r="S14" s="29">
        <f t="shared" ref="S14:S20" si="0">SUM(G14:R14)</f>
        <v>4720521.2044999981</v>
      </c>
      <c r="T14" s="16"/>
      <c r="U14" s="16"/>
      <c r="V14" s="16"/>
      <c r="W14" s="16"/>
    </row>
    <row r="15" spans="1:23" ht="14.25" customHeight="1" x14ac:dyDescent="0.3">
      <c r="A15" s="8" t="s">
        <v>32</v>
      </c>
      <c r="B15" s="8" t="s">
        <v>34</v>
      </c>
      <c r="C15" s="8" t="s">
        <v>44</v>
      </c>
      <c r="D15" s="8" t="s">
        <v>48</v>
      </c>
      <c r="E15" s="8" t="s">
        <v>50</v>
      </c>
      <c r="F15" s="28"/>
      <c r="G15" s="29">
        <f>SUMIFS('Data Repository Table'!$J:$J,'Data Repository Table'!$A:$A,'Economic Cost Analysis'!$A$13,'Data Repository Table'!$B:$B,'Economic Cost Analysis'!$C$13,'Data Repository Table'!$C:$C,'Economic Cost Analysis'!$B$13,'Data Repository Table'!$G:$G,'Economic Cost Analysis'!$D$15,'Data Repository Table'!$H:$H,'Economic Cost Analysis'!$E$15,'Data Repository Table'!$D:$D,'Economic Cost Analysis'!G10)</f>
        <v>415211.07746249868</v>
      </c>
      <c r="H15" s="29">
        <f>SUMIFS('Data Repository Table'!$J:$J,'Data Repository Table'!$A:$A,'Economic Cost Analysis'!$A$13,'Data Repository Table'!$B:$B,'Economic Cost Analysis'!$C$13,'Data Repository Table'!$C:$C,'Economic Cost Analysis'!$B$13,'Data Repository Table'!$G:$G,'Economic Cost Analysis'!$D$15,'Data Repository Table'!$H:$H,'Economic Cost Analysis'!$E$15,'Data Repository Table'!$D:$D,'Economic Cost Analysis'!H10)</f>
        <v>573701.42238750006</v>
      </c>
      <c r="I15" s="29">
        <f>SUMIFS('Data Repository Table'!$J:$J,'Data Repository Table'!$A:$A,'Economic Cost Analysis'!$A$13,'Data Repository Table'!$B:$B,'Economic Cost Analysis'!$C$13,'Data Repository Table'!$C:$C,'Economic Cost Analysis'!$B$13,'Data Repository Table'!$G:$G,'Economic Cost Analysis'!$D$15,'Data Repository Table'!$H:$H,'Economic Cost Analysis'!$E$15,'Data Repository Table'!$D:$D,'Economic Cost Analysis'!I10)</f>
        <v>449154.95253749873</v>
      </c>
      <c r="J15" s="29">
        <f>SUMIFS('Data Repository Table'!$J:$J,'Data Repository Table'!$A:$A,'Economic Cost Analysis'!$A$13,'Data Repository Table'!$B:$B,'Economic Cost Analysis'!$C$13,'Data Repository Table'!$C:$C,'Economic Cost Analysis'!$B$13,'Data Repository Table'!$G:$G,'Economic Cost Analysis'!$D$15,'Data Repository Table'!$H:$H,'Economic Cost Analysis'!$E$15,'Data Repository Table'!$D:$D,'Economic Cost Analysis'!J10)</f>
        <v>426321.65936249989</v>
      </c>
      <c r="K15" s="29">
        <f>SUMIFS('Data Repository Table'!$J:$J,'Data Repository Table'!$A:$A,'Economic Cost Analysis'!$A$13,'Data Repository Table'!$B:$B,'Economic Cost Analysis'!$C$13,'Data Repository Table'!$C:$C,'Economic Cost Analysis'!$B$13,'Data Repository Table'!$G:$G,'Economic Cost Analysis'!$D$15,'Data Repository Table'!$H:$H,'Economic Cost Analysis'!$E$15,'Data Repository Table'!$D:$D,'Economic Cost Analysis'!K10)</f>
        <v>437813.40487499995</v>
      </c>
      <c r="L15" s="29">
        <f>SUMIFS('Data Repository Table'!$J:$J,'Data Repository Table'!$A:$A,'Economic Cost Analysis'!$A$13,'Data Repository Table'!$B:$B,'Economic Cost Analysis'!$C$13,'Data Repository Table'!$C:$C,'Economic Cost Analysis'!$B$13,'Data Repository Table'!$G:$G,'Economic Cost Analysis'!$D$15,'Data Repository Table'!$H:$H,'Economic Cost Analysis'!$E$15,'Data Repository Table'!$D:$D,'Economic Cost Analysis'!L10)</f>
        <v>421086.27824999997</v>
      </c>
      <c r="M15" s="29">
        <f>SUMIFS('Data Repository Table'!$J:$J,'Data Repository Table'!$A:$A,'Economic Cost Analysis'!$A$13,'Data Repository Table'!$B:$B,'Economic Cost Analysis'!$C$13,'Data Repository Table'!$C:$C,'Economic Cost Analysis'!$B$13,'Data Repository Table'!$G:$G,'Economic Cost Analysis'!$D$15,'Data Repository Table'!$H:$H,'Economic Cost Analysis'!$E$15,'Data Repository Table'!$D:$D,'Economic Cost Analysis'!M10)</f>
        <v>801499.2899999998</v>
      </c>
      <c r="N15" s="29">
        <f>SUMIFS('Data Repository Table'!$J:$J,'Data Repository Table'!$A:$A,'Economic Cost Analysis'!$A$13,'Data Repository Table'!$B:$B,'Economic Cost Analysis'!$C$13,'Data Repository Table'!$C:$C,'Economic Cost Analysis'!$B$13,'Data Repository Table'!$G:$G,'Economic Cost Analysis'!$D$15,'Data Repository Table'!$H:$H,'Economic Cost Analysis'!$E$15,'Data Repository Table'!$D:$D,'Economic Cost Analysis'!N10)</f>
        <v>674777.50874999992</v>
      </c>
      <c r="O15" s="29">
        <f>SUMIFS('Data Repository Table'!$J:$J,'Data Repository Table'!$A:$A,'Economic Cost Analysis'!$A$13,'Data Repository Table'!$B:$B,'Economic Cost Analysis'!$C$13,'Data Repository Table'!$C:$C,'Economic Cost Analysis'!$B$13,'Data Repository Table'!$G:$G,'Economic Cost Analysis'!$D$15,'Data Repository Table'!$H:$H,'Economic Cost Analysis'!$E$15,'Data Repository Table'!$D:$D,'Economic Cost Analysis'!O10)</f>
        <v>673240.53</v>
      </c>
      <c r="P15" s="29">
        <f>SUMIFS('Data Repository Table'!$J:$J,'Data Repository Table'!$A:$A,'Economic Cost Analysis'!$A$13,'Data Repository Table'!$B:$B,'Economic Cost Analysis'!$C$13,'Data Repository Table'!$C:$C,'Economic Cost Analysis'!$B$13,'Data Repository Table'!$G:$G,'Economic Cost Analysis'!$D$15,'Data Repository Table'!$H:$H,'Economic Cost Analysis'!$E$15,'Data Repository Table'!$D:$D,'Economic Cost Analysis'!P10)</f>
        <v>674702.94937499997</v>
      </c>
      <c r="Q15" s="29">
        <f>SUMIFS('Data Repository Table'!$J:$J,'Data Repository Table'!$A:$A,'Economic Cost Analysis'!$A$13,'Data Repository Table'!$B:$B,'Economic Cost Analysis'!$C$13,'Data Repository Table'!$C:$C,'Economic Cost Analysis'!$B$13,'Data Repository Table'!$G:$G,'Economic Cost Analysis'!$D$15,'Data Repository Table'!$H:$H,'Economic Cost Analysis'!$E$15,'Data Repository Table'!$D:$D,'Economic Cost Analysis'!Q10)</f>
        <v>716457.890625</v>
      </c>
      <c r="R15" s="29">
        <f>SUMIFS('Data Repository Table'!$J:$J,'Data Repository Table'!$A:$A,'Economic Cost Analysis'!$A$13,'Data Repository Table'!$B:$B,'Economic Cost Analysis'!$C$13,'Data Repository Table'!$C:$C,'Economic Cost Analysis'!$B$13,'Data Repository Table'!$G:$G,'Economic Cost Analysis'!$D$15,'Data Repository Table'!$H:$H,'Economic Cost Analysis'!$E$15,'Data Repository Table'!$D:$D,'Economic Cost Analysis'!R10)</f>
        <v>816814.8431249999</v>
      </c>
      <c r="S15" s="29">
        <f t="shared" si="0"/>
        <v>7080781.8067499967</v>
      </c>
      <c r="T15" s="16"/>
      <c r="U15" s="16"/>
      <c r="V15" s="16"/>
      <c r="W15" s="16"/>
    </row>
    <row r="16" spans="1:23" ht="14.25" customHeight="1" x14ac:dyDescent="0.3">
      <c r="A16" s="8" t="s">
        <v>32</v>
      </c>
      <c r="B16" s="8" t="s">
        <v>34</v>
      </c>
      <c r="C16" s="8" t="s">
        <v>44</v>
      </c>
      <c r="D16" s="8" t="s">
        <v>51</v>
      </c>
      <c r="E16" s="8" t="s">
        <v>52</v>
      </c>
      <c r="F16" s="28"/>
      <c r="G16" s="29">
        <f>SUMIFS('Data Repository Table'!$J:$J,'Data Repository Table'!$A:$A,'Economic Cost Analysis'!$A$13,'Data Repository Table'!$B:$B,'Economic Cost Analysis'!$C$13,'Data Repository Table'!$C:$C,'Economic Cost Analysis'!$B$13,'Data Repository Table'!$G:$G,'Economic Cost Analysis'!$D$16,'Data Repository Table'!$H:$H,'Economic Cost Analysis'!$E$16,'Data Repository Table'!$D:$D,'Economic Cost Analysis'!G10)</f>
        <v>360688.41072499886</v>
      </c>
      <c r="H16" s="29">
        <f>SUMIFS('Data Repository Table'!$J:$J,'Data Repository Table'!$A:$A,'Economic Cost Analysis'!$A$13,'Data Repository Table'!$B:$B,'Economic Cost Analysis'!$C$13,'Data Repository Table'!$C:$C,'Economic Cost Analysis'!$B$13,'Data Repository Table'!$G:$G,'Economic Cost Analysis'!$D$16,'Data Repository Table'!$H:$H,'Economic Cost Analysis'!$E$16,'Data Repository Table'!$D:$D,'Economic Cost Analysis'!H10)</f>
        <v>498366.89217499993</v>
      </c>
      <c r="I16" s="29">
        <f>SUMIFS('Data Repository Table'!$J:$J,'Data Repository Table'!$A:$A,'Economic Cost Analysis'!$A$13,'Data Repository Table'!$B:$B,'Economic Cost Analysis'!$C$13,'Data Repository Table'!$C:$C,'Economic Cost Analysis'!$B$13,'Data Repository Table'!$G:$G,'Economic Cost Analysis'!$D$16,'Data Repository Table'!$H:$H,'Economic Cost Analysis'!$E$16,'Data Repository Table'!$D:$D,'Economic Cost Analysis'!I10)</f>
        <v>390175.00927499885</v>
      </c>
      <c r="J16" s="29">
        <f>SUMIFS('Data Repository Table'!$J:$J,'Data Repository Table'!$A:$A,'Economic Cost Analysis'!$A$13,'Data Repository Table'!$B:$B,'Economic Cost Analysis'!$C$13,'Data Repository Table'!$C:$C,'Economic Cost Analysis'!$B$13,'Data Repository Table'!$G:$G,'Economic Cost Analysis'!$D$16,'Data Repository Table'!$H:$H,'Economic Cost Analysis'!$E$16,'Data Repository Table'!$D:$D,'Economic Cost Analysis'!J10)</f>
        <v>370340.02732499992</v>
      </c>
      <c r="K16" s="29">
        <f>SUMIFS('Data Repository Table'!$J:$J,'Data Repository Table'!$A:$A,'Economic Cost Analysis'!$A$13,'Data Repository Table'!$B:$B,'Economic Cost Analysis'!$C$13,'Data Repository Table'!$C:$C,'Economic Cost Analysis'!$B$13,'Data Repository Table'!$G:$G,'Economic Cost Analysis'!$D$16,'Data Repository Table'!$H:$H,'Economic Cost Analysis'!$E$16,'Data Repository Table'!$D:$D,'Economic Cost Analysis'!K10)</f>
        <v>380322.75574999995</v>
      </c>
      <c r="L16" s="29">
        <f>SUMIFS('Data Repository Table'!$J:$J,'Data Repository Table'!$A:$A,'Economic Cost Analysis'!$A$13,'Data Repository Table'!$B:$B,'Economic Cost Analysis'!$C$13,'Data Repository Table'!$C:$C,'Economic Cost Analysis'!$B$13,'Data Repository Table'!$G:$G,'Economic Cost Analysis'!$D$16,'Data Repository Table'!$H:$H,'Economic Cost Analysis'!$E$16,'Data Repository Table'!$D:$D,'Economic Cost Analysis'!L10)</f>
        <v>365792.12049999996</v>
      </c>
      <c r="M16" s="29">
        <f>SUMIFS('Data Repository Table'!$J:$J,'Data Repository Table'!$A:$A,'Economic Cost Analysis'!$A$13,'Data Repository Table'!$B:$B,'Economic Cost Analysis'!$C$13,'Data Repository Table'!$C:$C,'Economic Cost Analysis'!$B$13,'Data Repository Table'!$G:$G,'Economic Cost Analysis'!$D$16,'Data Repository Table'!$H:$H,'Economic Cost Analysis'!$E$16,'Data Repository Table'!$D:$D,'Economic Cost Analysis'!M10)</f>
        <v>459526.25959999987</v>
      </c>
      <c r="N16" s="29">
        <f>SUMIFS('Data Repository Table'!$J:$J,'Data Repository Table'!$A:$A,'Economic Cost Analysis'!$A$13,'Data Repository Table'!$B:$B,'Economic Cost Analysis'!$C$13,'Data Repository Table'!$C:$C,'Economic Cost Analysis'!$B$13,'Data Repository Table'!$G:$G,'Economic Cost Analysis'!$D$16,'Data Repository Table'!$H:$H,'Economic Cost Analysis'!$E$16,'Data Repository Table'!$D:$D,'Economic Cost Analysis'!N10)</f>
        <v>386872.43834999995</v>
      </c>
      <c r="O16" s="29">
        <f>SUMIFS('Data Repository Table'!$J:$J,'Data Repository Table'!$A:$A,'Economic Cost Analysis'!$A$13,'Data Repository Table'!$B:$B,'Economic Cost Analysis'!$C$13,'Data Repository Table'!$C:$C,'Economic Cost Analysis'!$B$13,'Data Repository Table'!$G:$G,'Economic Cost Analysis'!$D$16,'Data Repository Table'!$H:$H,'Economic Cost Analysis'!$E$16,'Data Repository Table'!$D:$D,'Economic Cost Analysis'!O10)</f>
        <v>385991.23719999997</v>
      </c>
      <c r="P16" s="29">
        <f>SUMIFS('Data Repository Table'!$J:$J,'Data Repository Table'!$A:$A,'Economic Cost Analysis'!$A$13,'Data Repository Table'!$B:$B,'Economic Cost Analysis'!$C$13,'Data Repository Table'!$C:$C,'Economic Cost Analysis'!$B$13,'Data Repository Table'!$G:$G,'Economic Cost Analysis'!$D$16,'Data Repository Table'!$H:$H,'Economic Cost Analysis'!$E$16,'Data Repository Table'!$D:$D,'Economic Cost Analysis'!P10)</f>
        <v>386829.69097499992</v>
      </c>
      <c r="Q16" s="29">
        <f>SUMIFS('Data Repository Table'!$J:$J,'Data Repository Table'!$A:$A,'Economic Cost Analysis'!$A$13,'Data Repository Table'!$B:$B,'Economic Cost Analysis'!$C$13,'Data Repository Table'!$C:$C,'Economic Cost Analysis'!$B$13,'Data Repository Table'!$G:$G,'Economic Cost Analysis'!$D$16,'Data Repository Table'!$H:$H,'Economic Cost Analysis'!$E$16,'Data Repository Table'!$D:$D,'Economic Cost Analysis'!Q10)</f>
        <v>410769.19062499999</v>
      </c>
      <c r="R16" s="29">
        <f>SUMIFS('Data Repository Table'!$J:$J,'Data Repository Table'!$A:$A,'Economic Cost Analysis'!$A$13,'Data Repository Table'!$B:$B,'Economic Cost Analysis'!$C$13,'Data Repository Table'!$C:$C,'Economic Cost Analysis'!$B$13,'Data Repository Table'!$G:$G,'Economic Cost Analysis'!$D$16,'Data Repository Table'!$H:$H,'Economic Cost Analysis'!$E$16,'Data Repository Table'!$D:$D,'Economic Cost Analysis'!R10)</f>
        <v>468307.17672499991</v>
      </c>
      <c r="S16" s="29">
        <f t="shared" si="0"/>
        <v>4863981.2092249971</v>
      </c>
      <c r="T16" s="16"/>
      <c r="U16" s="16"/>
      <c r="V16" s="16"/>
      <c r="W16" s="16"/>
    </row>
    <row r="17" spans="1:38" ht="14.25" customHeight="1" x14ac:dyDescent="0.3">
      <c r="A17" s="8" t="s">
        <v>32</v>
      </c>
      <c r="B17" s="8" t="s">
        <v>34</v>
      </c>
      <c r="C17" s="8" t="s">
        <v>44</v>
      </c>
      <c r="D17" s="8" t="s">
        <v>51</v>
      </c>
      <c r="E17" s="8" t="s">
        <v>53</v>
      </c>
      <c r="F17" s="28"/>
      <c r="G17" s="29">
        <f>SUMIFS('Data Repository Table'!$J:$J,'Data Repository Table'!$A:$A,'Economic Cost Analysis'!$A$13,'Data Repository Table'!$B:$B,'Economic Cost Analysis'!$C$13,'Data Repository Table'!$C:$C,'Economic Cost Analysis'!$B$13,'Data Repository Table'!$G:$G,'Economic Cost Analysis'!$D$17,'Data Repository Table'!$H:$H,'Economic Cost Analysis'!$E$17,'Data Repository Table'!$D:$D,'Economic Cost Analysis'!G10)</f>
        <v>226478.76952499934</v>
      </c>
      <c r="H17" s="29">
        <f>SUMIFS('Data Repository Table'!$J:$J,'Data Repository Table'!$A:$A,'Economic Cost Analysis'!$A$13,'Data Repository Table'!$B:$B,'Economic Cost Analysis'!$C$13,'Data Repository Table'!$C:$C,'Economic Cost Analysis'!$B$13,'Data Repository Table'!$G:$G,'Economic Cost Analysis'!$D$17,'Data Repository Table'!$H:$H,'Economic Cost Analysis'!$E$17,'Data Repository Table'!$D:$D,'Economic Cost Analysis'!H10)</f>
        <v>312928.04857500002</v>
      </c>
      <c r="I17" s="29">
        <f>SUMIFS('Data Repository Table'!$J:$J,'Data Repository Table'!$A:$A,'Economic Cost Analysis'!$A$13,'Data Repository Table'!$B:$B,'Economic Cost Analysis'!$C$13,'Data Repository Table'!$C:$C,'Economic Cost Analysis'!$B$13,'Data Repository Table'!$G:$G,'Economic Cost Analysis'!$D$17,'Data Repository Table'!$H:$H,'Economic Cost Analysis'!$E$17,'Data Repository Table'!$D:$D,'Economic Cost Analysis'!I10)</f>
        <v>244993.61047499935</v>
      </c>
      <c r="J17" s="29">
        <f>SUMIFS('Data Repository Table'!$J:$J,'Data Repository Table'!$A:$A,'Economic Cost Analysis'!$A$13,'Data Repository Table'!$B:$B,'Economic Cost Analysis'!$C$13,'Data Repository Table'!$C:$C,'Economic Cost Analysis'!$B$13,'Data Repository Table'!$G:$G,'Economic Cost Analysis'!$D$17,'Data Repository Table'!$H:$H,'Economic Cost Analysis'!$E$17,'Data Repository Table'!$D:$D,'Economic Cost Analysis'!J10)</f>
        <v>232539.08692499998</v>
      </c>
      <c r="K17" s="29">
        <f>SUMIFS('Data Repository Table'!$J:$J,'Data Repository Table'!$A:$A,'Economic Cost Analysis'!$A$13,'Data Repository Table'!$B:$B,'Economic Cost Analysis'!$C$13,'Data Repository Table'!$C:$C,'Economic Cost Analysis'!$B$13,'Data Repository Table'!$G:$G,'Economic Cost Analysis'!$D$17,'Data Repository Table'!$H:$H,'Economic Cost Analysis'!$E$17,'Data Repository Table'!$D:$D,'Economic Cost Analysis'!K10)</f>
        <v>238807.31175000002</v>
      </c>
      <c r="L17" s="29">
        <f>SUMIFS('Data Repository Table'!$J:$J,'Data Repository Table'!$A:$A,'Economic Cost Analysis'!$A$13,'Data Repository Table'!$B:$B,'Economic Cost Analysis'!$C$13,'Data Repository Table'!$C:$C,'Economic Cost Analysis'!$B$13,'Data Repository Table'!$G:$G,'Economic Cost Analysis'!$D$17,'Data Repository Table'!$H:$H,'Economic Cost Analysis'!$E$17,'Data Repository Table'!$D:$D,'Economic Cost Analysis'!L10)</f>
        <v>229683.42450000002</v>
      </c>
      <c r="M17" s="29">
        <f>SUMIFS('Data Repository Table'!$J:$J,'Data Repository Table'!$A:$A,'Economic Cost Analysis'!$A$13,'Data Repository Table'!$B:$B,'Economic Cost Analysis'!$C$13,'Data Repository Table'!$C:$C,'Economic Cost Analysis'!$B$13,'Data Repository Table'!$G:$G,'Economic Cost Analysis'!$D$17,'Data Repository Table'!$H:$H,'Economic Cost Analysis'!$E$17,'Data Repository Table'!$D:$D,'Economic Cost Analysis'!M10)</f>
        <v>288539.74439999997</v>
      </c>
      <c r="N17" s="29">
        <f>SUMIFS('Data Repository Table'!$J:$J,'Data Repository Table'!$A:$A,'Economic Cost Analysis'!$A$13,'Data Repository Table'!$B:$B,'Economic Cost Analysis'!$C$13,'Data Repository Table'!$C:$C,'Economic Cost Analysis'!$B$13,'Data Repository Table'!$G:$G,'Economic Cost Analysis'!$D$17,'Data Repository Table'!$H:$H,'Economic Cost Analysis'!$E$17,'Data Repository Table'!$D:$D,'Economic Cost Analysis'!N10)</f>
        <v>242919.90315</v>
      </c>
      <c r="O17" s="29">
        <f>SUMIFS('Data Repository Table'!$J:$J,'Data Repository Table'!$A:$A,'Economic Cost Analysis'!$A$13,'Data Repository Table'!$B:$B,'Economic Cost Analysis'!$C$13,'Data Repository Table'!$C:$C,'Economic Cost Analysis'!$B$13,'Data Repository Table'!$G:$G,'Economic Cost Analysis'!$D$17,'Data Repository Table'!$H:$H,'Economic Cost Analysis'!$E$17,'Data Repository Table'!$D:$D,'Economic Cost Analysis'!O10)</f>
        <v>242366.59080000003</v>
      </c>
      <c r="P17" s="29">
        <f>SUMIFS('Data Repository Table'!$J:$J,'Data Repository Table'!$A:$A,'Economic Cost Analysis'!$A$13,'Data Repository Table'!$B:$B,'Economic Cost Analysis'!$C$13,'Data Repository Table'!$C:$C,'Economic Cost Analysis'!$B$13,'Data Repository Table'!$G:$G,'Economic Cost Analysis'!$D$17,'Data Repository Table'!$H:$H,'Economic Cost Analysis'!$E$17,'Data Repository Table'!$D:$D,'Economic Cost Analysis'!P10)</f>
        <v>242893.06177500001</v>
      </c>
      <c r="Q17" s="29">
        <f>SUMIFS('Data Repository Table'!$J:$J,'Data Repository Table'!$A:$A,'Economic Cost Analysis'!$A$13,'Data Repository Table'!$B:$B,'Economic Cost Analysis'!$C$13,'Data Repository Table'!$C:$C,'Economic Cost Analysis'!$B$13,'Data Repository Table'!$G:$G,'Economic Cost Analysis'!$D$17,'Data Repository Table'!$H:$H,'Economic Cost Analysis'!$E$17,'Data Repository Table'!$D:$D,'Economic Cost Analysis'!Q10)</f>
        <v>257924.84062500004</v>
      </c>
      <c r="R17" s="29">
        <f>SUMIFS('Data Repository Table'!$J:$J,'Data Repository Table'!$A:$A,'Economic Cost Analysis'!$A$13,'Data Repository Table'!$B:$B,'Economic Cost Analysis'!$C$13,'Data Repository Table'!$C:$C,'Economic Cost Analysis'!$B$13,'Data Repository Table'!$G:$G,'Economic Cost Analysis'!$D$17,'Data Repository Table'!$H:$H,'Economic Cost Analysis'!$E$17,'Data Repository Table'!$D:$D,'Economic Cost Analysis'!R10)</f>
        <v>294053.34352500003</v>
      </c>
      <c r="S17" s="29">
        <f t="shared" si="0"/>
        <v>3054127.7360249986</v>
      </c>
      <c r="T17" s="16"/>
      <c r="U17" s="16"/>
      <c r="V17" s="16"/>
      <c r="W17" s="16"/>
    </row>
    <row r="18" spans="1:38" ht="14.25" customHeight="1" x14ac:dyDescent="0.3">
      <c r="A18" s="8" t="s">
        <v>32</v>
      </c>
      <c r="B18" s="8" t="s">
        <v>34</v>
      </c>
      <c r="C18" s="8" t="s">
        <v>44</v>
      </c>
      <c r="D18" s="8" t="s">
        <v>51</v>
      </c>
      <c r="E18" s="100" t="s">
        <v>54</v>
      </c>
      <c r="F18" s="28"/>
      <c r="G18" s="29">
        <f>SUMIFS('Data Repository Table'!$J:$J,'Data Repository Table'!$A:$A,'Economic Cost Analysis'!$A$13,'Data Repository Table'!$B:$B,'Economic Cost Analysis'!$C$13,'Data Repository Table'!$C:$C,'Economic Cost Analysis'!$B$13,'Data Repository Table'!$G:$G,'Economic Cost Analysis'!$D$18,'Data Repository Table'!$H:$H,'Economic Cost Analysis'!$E$18,'Data Repository Table'!$D:$D,'Economic Cost Analysis'!G10)</f>
        <v>255837.1285374992</v>
      </c>
      <c r="H18" s="29">
        <f>SUMIFS('Data Repository Table'!$J:$J,'Data Repository Table'!$A:$A,'Economic Cost Analysis'!$A$13,'Data Repository Table'!$B:$B,'Economic Cost Analysis'!$C$13,'Data Repository Table'!$C:$C,'Economic Cost Analysis'!$B$13,'Data Repository Table'!$G:$G,'Economic Cost Analysis'!$D$18,'Data Repository Table'!$H:$H,'Economic Cost Analysis'!$E$18,'Data Repository Table'!$D:$D,'Economic Cost Analysis'!H10)</f>
        <v>353492.79561249999</v>
      </c>
      <c r="I18" s="29">
        <f>SUMIFS('Data Repository Table'!$J:$J,'Data Repository Table'!$A:$A,'Economic Cost Analysis'!$A$13,'Data Repository Table'!$B:$B,'Economic Cost Analysis'!$C$13,'Data Repository Table'!$C:$C,'Economic Cost Analysis'!$B$13,'Data Repository Table'!$G:$G,'Economic Cost Analysis'!$D$18,'Data Repository Table'!$H:$H,'Economic Cost Analysis'!$E$18,'Data Repository Table'!$D:$D,'Economic Cost Analysis'!I10)</f>
        <v>276752.04146249924</v>
      </c>
      <c r="J18" s="29">
        <f>SUMIFS('Data Repository Table'!$J:$J,'Data Repository Table'!$A:$A,'Economic Cost Analysis'!$A$13,'Data Repository Table'!$B:$B,'Economic Cost Analysis'!$C$13,'Data Repository Table'!$C:$C,'Economic Cost Analysis'!$B$13,'Data Repository Table'!$G:$G,'Economic Cost Analysis'!$D$18,'Data Repository Table'!$H:$H,'Economic Cost Analysis'!$E$18,'Data Repository Table'!$D:$D,'Economic Cost Analysis'!J10)</f>
        <v>262683.04263749992</v>
      </c>
      <c r="K18" s="29">
        <f>SUMIFS('Data Repository Table'!$J:$J,'Data Repository Table'!$A:$A,'Economic Cost Analysis'!$A$13,'Data Repository Table'!$B:$B,'Economic Cost Analysis'!$C$13,'Data Repository Table'!$C:$C,'Economic Cost Analysis'!$B$13,'Data Repository Table'!$G:$G,'Economic Cost Analysis'!$D$18,'Data Repository Table'!$H:$H,'Economic Cost Analysis'!$E$18,'Data Repository Table'!$D:$D,'Economic Cost Analysis'!K10)</f>
        <v>269763.81512500002</v>
      </c>
      <c r="L18" s="29">
        <f>SUMIFS('Data Repository Table'!$J:$J,'Data Repository Table'!$A:$A,'Economic Cost Analysis'!$A$13,'Data Repository Table'!$B:$B,'Economic Cost Analysis'!$C$13,'Data Repository Table'!$C:$C,'Economic Cost Analysis'!$B$13,'Data Repository Table'!$G:$G,'Economic Cost Analysis'!$D$18,'Data Repository Table'!$H:$H,'Economic Cost Analysis'!$E$18,'Data Repository Table'!$D:$D,'Economic Cost Analysis'!L10)</f>
        <v>259457.20175000001</v>
      </c>
      <c r="M18" s="29">
        <f>SUMIFS('Data Repository Table'!$J:$J,'Data Repository Table'!$A:$A,'Economic Cost Analysis'!$A$13,'Data Repository Table'!$B:$B,'Economic Cost Analysis'!$C$13,'Data Repository Table'!$C:$C,'Economic Cost Analysis'!$B$13,'Data Repository Table'!$G:$G,'Economic Cost Analysis'!$D$18,'Data Repository Table'!$H:$H,'Economic Cost Analysis'!$E$18,'Data Repository Table'!$D:$D,'Economic Cost Analysis'!M10)</f>
        <v>325943.04459999991</v>
      </c>
      <c r="N18" s="29">
        <f>SUMIFS('Data Repository Table'!$J:$J,'Data Repository Table'!$A:$A,'Economic Cost Analysis'!$A$13,'Data Repository Table'!$B:$B,'Economic Cost Analysis'!$C$13,'Data Repository Table'!$C:$C,'Economic Cost Analysis'!$B$13,'Data Repository Table'!$G:$G,'Economic Cost Analysis'!$D$18,'Data Repository Table'!$H:$H,'Economic Cost Analysis'!$E$18,'Data Repository Table'!$D:$D,'Economic Cost Analysis'!N10)</f>
        <v>274409.52022499999</v>
      </c>
      <c r="O18" s="29">
        <f>SUMIFS('Data Repository Table'!$J:$J,'Data Repository Table'!$A:$A,'Economic Cost Analysis'!$A$13,'Data Repository Table'!$B:$B,'Economic Cost Analysis'!$C$13,'Data Repository Table'!$C:$C,'Economic Cost Analysis'!$B$13,'Data Repository Table'!$G:$G,'Economic Cost Analysis'!$D$18,'Data Repository Table'!$H:$H,'Economic Cost Analysis'!$E$18,'Data Repository Table'!$D:$D,'Economic Cost Analysis'!O10)</f>
        <v>273784.48220000003</v>
      </c>
      <c r="P18" s="29">
        <f>SUMIFS('Data Repository Table'!$J:$J,'Data Repository Table'!$A:$A,'Economic Cost Analysis'!$A$13,'Data Repository Table'!$B:$B,'Economic Cost Analysis'!$C$13,'Data Repository Table'!$C:$C,'Economic Cost Analysis'!$B$13,'Data Repository Table'!$G:$G,'Economic Cost Analysis'!$D$18,'Data Repository Table'!$H:$H,'Economic Cost Analysis'!$E$18,'Data Repository Table'!$D:$D,'Economic Cost Analysis'!P10)</f>
        <v>274379.19941249996</v>
      </c>
      <c r="Q18" s="29">
        <f>SUMIFS('Data Repository Table'!$J:$J,'Data Repository Table'!$A:$A,'Economic Cost Analysis'!$A$13,'Data Repository Table'!$B:$B,'Economic Cost Analysis'!$C$13,'Data Repository Table'!$C:$C,'Economic Cost Analysis'!$B$13,'Data Repository Table'!$G:$G,'Economic Cost Analysis'!$D$18,'Data Repository Table'!$H:$H,'Economic Cost Analysis'!$E$18,'Data Repository Table'!$D:$D,'Economic Cost Analysis'!Q10)</f>
        <v>291359.54218749999</v>
      </c>
      <c r="R18" s="29">
        <f>SUMIFS('Data Repository Table'!$J:$J,'Data Repository Table'!$A:$A,'Economic Cost Analysis'!$A$13,'Data Repository Table'!$B:$B,'Economic Cost Analysis'!$C$13,'Data Repository Table'!$C:$C,'Economic Cost Analysis'!$B$13,'Data Repository Table'!$G:$G,'Economic Cost Analysis'!$D$18,'Data Repository Table'!$H:$H,'Economic Cost Analysis'!$E$18,'Data Repository Table'!$D:$D,'Economic Cost Analysis'!R10)</f>
        <v>332171.36953749997</v>
      </c>
      <c r="S18" s="29">
        <f t="shared" si="0"/>
        <v>3450033.1832874976</v>
      </c>
      <c r="T18" s="16"/>
      <c r="U18" s="16"/>
      <c r="V18" s="16"/>
      <c r="W18" s="16"/>
    </row>
    <row r="19" spans="1:38" ht="14.25" customHeight="1" x14ac:dyDescent="0.3">
      <c r="A19" s="8" t="s">
        <v>32</v>
      </c>
      <c r="B19" s="8" t="s">
        <v>34</v>
      </c>
      <c r="C19" s="8" t="s">
        <v>44</v>
      </c>
      <c r="D19" s="8" t="s">
        <v>51</v>
      </c>
      <c r="E19" s="8" t="s">
        <v>55</v>
      </c>
      <c r="F19" s="28"/>
      <c r="G19" s="29">
        <f>SUMIFS('Data Repository Table'!$J:$J,'Data Repository Table'!$A:$A,'Economic Cost Analysis'!$A$13,'Data Repository Table'!$B:$B,'Economic Cost Analysis'!$C$13,'Data Repository Table'!$C:$C,'Economic Cost Analysis'!$B$13,'Data Repository Table'!$G:$G,'Economic Cost Analysis'!$D$19,'Data Repository Table'!$H:$H,'Economic Cost Analysis'!$E$19,'Data Repository Table'!$D:$D,'Economic Cost Analysis'!G10)</f>
        <v>176150.15407499947</v>
      </c>
      <c r="H19" s="29">
        <f>SUMIFS('Data Repository Table'!$J:$J,'Data Repository Table'!$A:$A,'Economic Cost Analysis'!$A$13,'Data Repository Table'!$B:$B,'Economic Cost Analysis'!$C$13,'Data Repository Table'!$C:$C,'Economic Cost Analysis'!$B$13,'Data Repository Table'!$G:$G,'Economic Cost Analysis'!$D$19,'Data Repository Table'!$H:$H,'Economic Cost Analysis'!$E$19,'Data Repository Table'!$D:$D,'Economic Cost Analysis'!H10)</f>
        <v>243388.48222500001</v>
      </c>
      <c r="I19" s="29">
        <f>SUMIFS('Data Repository Table'!$J:$J,'Data Repository Table'!$A:$A,'Economic Cost Analysis'!$A$13,'Data Repository Table'!$B:$B,'Economic Cost Analysis'!$C$13,'Data Repository Table'!$C:$C,'Economic Cost Analysis'!$B$13,'Data Repository Table'!$G:$G,'Economic Cost Analysis'!$D$19,'Data Repository Table'!$H:$H,'Economic Cost Analysis'!$E$19,'Data Repository Table'!$D:$D,'Economic Cost Analysis'!I10)</f>
        <v>190550.58592499947</v>
      </c>
      <c r="J19" s="29">
        <f>SUMIFS('Data Repository Table'!$J:$J,'Data Repository Table'!$A:$A,'Economic Cost Analysis'!$A$13,'Data Repository Table'!$B:$B,'Economic Cost Analysis'!$C$13,'Data Repository Table'!$C:$C,'Economic Cost Analysis'!$B$13,'Data Repository Table'!$G:$G,'Economic Cost Analysis'!$D$19,'Data Repository Table'!$H:$H,'Economic Cost Analysis'!$E$19,'Data Repository Table'!$D:$D,'Economic Cost Analysis'!J10)</f>
        <v>180863.73427499997</v>
      </c>
      <c r="K19" s="29">
        <f>SUMIFS('Data Repository Table'!$J:$J,'Data Repository Table'!$A:$A,'Economic Cost Analysis'!$A$13,'Data Repository Table'!$B:$B,'Economic Cost Analysis'!$C$13,'Data Repository Table'!$C:$C,'Economic Cost Analysis'!$B$13,'Data Repository Table'!$G:$G,'Economic Cost Analysis'!$D$19,'Data Repository Table'!$H:$H,'Economic Cost Analysis'!$E$19,'Data Repository Table'!$D:$D,'Economic Cost Analysis'!K10)</f>
        <v>185739.02025</v>
      </c>
      <c r="L19" s="29">
        <f>SUMIFS('Data Repository Table'!$J:$J,'Data Repository Table'!$A:$A,'Economic Cost Analysis'!$A$13,'Data Repository Table'!$B:$B,'Economic Cost Analysis'!$C$13,'Data Repository Table'!$C:$C,'Economic Cost Analysis'!$B$13,'Data Repository Table'!$G:$G,'Economic Cost Analysis'!$D$19,'Data Repository Table'!$H:$H,'Economic Cost Analysis'!$E$19,'Data Repository Table'!$D:$D,'Economic Cost Analysis'!L10)</f>
        <v>178642.66350000002</v>
      </c>
      <c r="M19" s="29">
        <f>SUMIFS('Data Repository Table'!$J:$J,'Data Repository Table'!$A:$A,'Economic Cost Analysis'!$A$13,'Data Repository Table'!$B:$B,'Economic Cost Analysis'!$C$13,'Data Repository Table'!$C:$C,'Economic Cost Analysis'!$B$13,'Data Repository Table'!$G:$G,'Economic Cost Analysis'!$D$19,'Data Repository Table'!$H:$H,'Economic Cost Analysis'!$E$19,'Data Repository Table'!$D:$D,'Economic Cost Analysis'!M10)</f>
        <v>224419.80119999996</v>
      </c>
      <c r="N19" s="29">
        <f>SUMIFS('Data Repository Table'!$J:$J,'Data Repository Table'!$A:$A,'Economic Cost Analysis'!$A$13,'Data Repository Table'!$B:$B,'Economic Cost Analysis'!$C$13,'Data Repository Table'!$C:$C,'Economic Cost Analysis'!$B$13,'Data Repository Table'!$G:$G,'Economic Cost Analysis'!$D$19,'Data Repository Table'!$H:$H,'Economic Cost Analysis'!$E$19,'Data Repository Table'!$D:$D,'Economic Cost Analysis'!N10)</f>
        <v>188937.70244999998</v>
      </c>
      <c r="O19" s="29">
        <f>SUMIFS('Data Repository Table'!$J:$J,'Data Repository Table'!$A:$A,'Economic Cost Analysis'!$A$13,'Data Repository Table'!$B:$B,'Economic Cost Analysis'!$C$13,'Data Repository Table'!$C:$C,'Economic Cost Analysis'!$B$13,'Data Repository Table'!$G:$G,'Economic Cost Analysis'!$D$19,'Data Repository Table'!$H:$H,'Economic Cost Analysis'!$E$19,'Data Repository Table'!$D:$D,'Economic Cost Analysis'!O10)</f>
        <v>188507.34840000002</v>
      </c>
      <c r="P19" s="29">
        <f>SUMIFS('Data Repository Table'!$J:$J,'Data Repository Table'!$A:$A,'Economic Cost Analysis'!$A$13,'Data Repository Table'!$B:$B,'Economic Cost Analysis'!$C$13,'Data Repository Table'!$C:$C,'Economic Cost Analysis'!$B$13,'Data Repository Table'!$G:$G,'Economic Cost Analysis'!$D$19,'Data Repository Table'!$H:$H,'Economic Cost Analysis'!$E$19,'Data Repository Table'!$D:$D,'Economic Cost Analysis'!P10)</f>
        <v>188916.82582500001</v>
      </c>
      <c r="Q19" s="29">
        <f>SUMIFS('Data Repository Table'!$J:$J,'Data Repository Table'!$A:$A,'Economic Cost Analysis'!$A$13,'Data Repository Table'!$B:$B,'Economic Cost Analysis'!$C$13,'Data Repository Table'!$C:$C,'Economic Cost Analysis'!$B$13,'Data Repository Table'!$G:$G,'Economic Cost Analysis'!$D$19,'Data Repository Table'!$H:$H,'Economic Cost Analysis'!$E$19,'Data Repository Table'!$D:$D,'Economic Cost Analysis'!Q10)</f>
        <v>200608.20937500001</v>
      </c>
      <c r="R19" s="29">
        <f>SUMIFS('Data Repository Table'!$J:$J,'Data Repository Table'!$A:$A,'Economic Cost Analysis'!$A$13,'Data Repository Table'!$B:$B,'Economic Cost Analysis'!$C$13,'Data Repository Table'!$C:$C,'Economic Cost Analysis'!$B$13,'Data Repository Table'!$G:$G,'Economic Cost Analysis'!$D$19,'Data Repository Table'!$H:$H,'Economic Cost Analysis'!$E$19,'Data Repository Table'!$D:$D,'Economic Cost Analysis'!R10)</f>
        <v>228708.15607500001</v>
      </c>
      <c r="S19" s="29">
        <f t="shared" si="0"/>
        <v>2375432.6835749988</v>
      </c>
      <c r="T19" s="16"/>
      <c r="U19" s="16"/>
      <c r="V19" s="16"/>
      <c r="W19" s="16"/>
    </row>
    <row r="20" spans="1:38" ht="14.25" customHeight="1" x14ac:dyDescent="0.3">
      <c r="A20" s="8" t="s">
        <v>32</v>
      </c>
      <c r="B20" s="8" t="s">
        <v>34</v>
      </c>
      <c r="C20" s="8" t="s">
        <v>44</v>
      </c>
      <c r="D20" s="8" t="s">
        <v>56</v>
      </c>
      <c r="E20" s="8" t="s">
        <v>57</v>
      </c>
      <c r="F20" s="30"/>
      <c r="G20" s="29">
        <f>SUMIFS('Data Repository Table'!$J:$J,'Data Repository Table'!$A:$A,'Economic Cost Analysis'!$A$13,'Data Repository Table'!$B:$B,'Economic Cost Analysis'!$C$13,'Data Repository Table'!$C:$C,'Economic Cost Analysis'!$B$13,'Data Repository Table'!$G:$G,'Economic Cost Analysis'!$D$20,'Data Repository Table'!$H:$H,'Economic Cost Analysis'!$E$20,'Data Repository Table'!$D:$D,'Economic Cost Analysis'!G10)</f>
        <v>1153364.1040624965</v>
      </c>
      <c r="H20" s="29">
        <f>SUMIFS('Data Repository Table'!$J:$J,'Data Repository Table'!$A:$A,'Economic Cost Analysis'!$A$13,'Data Repository Table'!$B:$B,'Economic Cost Analysis'!$C$13,'Data Repository Table'!$C:$C,'Economic Cost Analysis'!$B$13,'Data Repository Table'!$G:$G,'Economic Cost Analysis'!$D$20,'Data Repository Table'!$H:$H,'Economic Cost Analysis'!$E$20,'Data Repository Table'!$D:$D,'Economic Cost Analysis'!H10)</f>
        <v>1593615.0621875001</v>
      </c>
      <c r="I20" s="29">
        <f>SUMIFS('Data Repository Table'!$J:$J,'Data Repository Table'!$A:$A,'Economic Cost Analysis'!$A$13,'Data Repository Table'!$B:$B,'Economic Cost Analysis'!$C$13,'Data Repository Table'!$C:$C,'Economic Cost Analysis'!$B$13,'Data Repository Table'!$G:$G,'Economic Cost Analysis'!$D$20,'Data Repository Table'!$H:$H,'Economic Cost Analysis'!$E$20,'Data Repository Table'!$D:$D,'Economic Cost Analysis'!I10)</f>
        <v>1247652.6459374966</v>
      </c>
      <c r="J20" s="29">
        <f>SUMIFS('Data Repository Table'!$J:$J,'Data Repository Table'!$A:$A,'Economic Cost Analysis'!$A$13,'Data Repository Table'!$B:$B,'Economic Cost Analysis'!$C$13,'Data Repository Table'!$C:$C,'Economic Cost Analysis'!$B$13,'Data Repository Table'!$G:$G,'Economic Cost Analysis'!$D$20,'Data Repository Table'!$H:$H,'Economic Cost Analysis'!$E$20,'Data Repository Table'!$D:$D,'Economic Cost Analysis'!J10)</f>
        <v>1184226.8315625</v>
      </c>
      <c r="K20" s="29">
        <f>SUMIFS('Data Repository Table'!$J:$J,'Data Repository Table'!$A:$A,'Economic Cost Analysis'!$A$13,'Data Repository Table'!$B:$B,'Economic Cost Analysis'!$C$13,'Data Repository Table'!$C:$C,'Economic Cost Analysis'!$B$13,'Data Repository Table'!$G:$G,'Economic Cost Analysis'!$D$20,'Data Repository Table'!$H:$H,'Economic Cost Analysis'!$E$20,'Data Repository Table'!$D:$D,'Economic Cost Analysis'!K10)</f>
        <v>1216148.346875</v>
      </c>
      <c r="L20" s="29">
        <f>SUMIFS('Data Repository Table'!$J:$J,'Data Repository Table'!$A:$A,'Economic Cost Analysis'!$A$13,'Data Repository Table'!$B:$B,'Economic Cost Analysis'!$C$13,'Data Repository Table'!$C:$C,'Economic Cost Analysis'!$B$13,'Data Repository Table'!$G:$G,'Economic Cost Analysis'!$D$20,'Data Repository Table'!$H:$H,'Economic Cost Analysis'!$E$20,'Data Repository Table'!$D:$D,'Economic Cost Analysis'!L10)</f>
        <v>1169684.1062500002</v>
      </c>
      <c r="M20" s="29">
        <f>SUMIFS('Data Repository Table'!$J:$J,'Data Repository Table'!$A:$A,'Economic Cost Analysis'!$A$13,'Data Repository Table'!$B:$B,'Economic Cost Analysis'!$C$13,'Data Repository Table'!$C:$C,'Economic Cost Analysis'!$B$13,'Data Repository Table'!$G:$G,'Economic Cost Analysis'!$D$20,'Data Repository Table'!$H:$H,'Economic Cost Analysis'!$E$20,'Data Repository Table'!$D:$D,'Economic Cost Analysis'!M10)</f>
        <v>1469415.3649999998</v>
      </c>
      <c r="N20" s="29">
        <f>SUMIFS('Data Repository Table'!$J:$J,'Data Repository Table'!$A:$A,'Economic Cost Analysis'!$A$13,'Data Repository Table'!$B:$B,'Economic Cost Analysis'!$C$13,'Data Repository Table'!$C:$C,'Economic Cost Analysis'!$B$13,'Data Repository Table'!$G:$G,'Economic Cost Analysis'!$D$20,'Data Repository Table'!$H:$H,'Economic Cost Analysis'!$E$20,'Data Repository Table'!$D:$D,'Economic Cost Analysis'!N10)</f>
        <v>1237092.099375</v>
      </c>
      <c r="O20" s="29">
        <f>SUMIFS('Data Repository Table'!$J:$J,'Data Repository Table'!$A:$A,'Economic Cost Analysis'!$A$13,'Data Repository Table'!$B:$B,'Economic Cost Analysis'!$C$13,'Data Repository Table'!$C:$C,'Economic Cost Analysis'!$B$13,'Data Repository Table'!$G:$G,'Economic Cost Analysis'!$D$20,'Data Repository Table'!$H:$H,'Economic Cost Analysis'!$E$20,'Data Repository Table'!$D:$D,'Economic Cost Analysis'!O10)</f>
        <v>1234274.3050000002</v>
      </c>
      <c r="P20" s="29">
        <f>SUMIFS('Data Repository Table'!$J:$J,'Data Repository Table'!$A:$A,'Economic Cost Analysis'!$A$13,'Data Repository Table'!$B:$B,'Economic Cost Analysis'!$C$13,'Data Repository Table'!$C:$C,'Economic Cost Analysis'!$B$13,'Data Repository Table'!$G:$G,'Economic Cost Analysis'!$D$20,'Data Repository Table'!$H:$H,'Economic Cost Analysis'!$E$20,'Data Repository Table'!$D:$D,'Economic Cost Analysis'!P10)</f>
        <v>1236955.4071875</v>
      </c>
      <c r="Q20" s="29">
        <f>SUMIFS('Data Repository Table'!$J:$J,'Data Repository Table'!$A:$A,'Economic Cost Analysis'!$A$13,'Data Repository Table'!$B:$B,'Economic Cost Analysis'!$C$13,'Data Repository Table'!$C:$C,'Economic Cost Analysis'!$B$13,'Data Repository Table'!$G:$G,'Economic Cost Analysis'!$D$20,'Data Repository Table'!$H:$H,'Economic Cost Analysis'!$E$20,'Data Repository Table'!$D:$D,'Economic Cost Analysis'!Q10)</f>
        <v>1313506.1328125</v>
      </c>
      <c r="R20" s="29">
        <f>SUMIFS('Data Repository Table'!$J:$J,'Data Repository Table'!$A:$A,'Economic Cost Analysis'!$A$13,'Data Repository Table'!$B:$B,'Economic Cost Analysis'!$C$13,'Data Repository Table'!$C:$C,'Economic Cost Analysis'!$B$13,'Data Repository Table'!$G:$G,'Economic Cost Analysis'!$D$20,'Data Repository Table'!$H:$H,'Economic Cost Analysis'!$E$20,'Data Repository Table'!$D:$D,'Economic Cost Analysis'!R10)</f>
        <v>1497493.8790625001</v>
      </c>
      <c r="S20" s="29">
        <f t="shared" si="0"/>
        <v>15553428.285312492</v>
      </c>
      <c r="T20" s="16"/>
      <c r="U20" s="16"/>
      <c r="V20" s="16"/>
      <c r="W20" s="16"/>
    </row>
    <row r="21" spans="1:38" ht="14.25" customHeight="1" x14ac:dyDescent="0.3">
      <c r="A21" s="8" t="s">
        <v>59</v>
      </c>
      <c r="B21" s="8" t="s">
        <v>34</v>
      </c>
      <c r="C21" s="8"/>
      <c r="D21" s="8"/>
      <c r="E21" s="101"/>
      <c r="F21" s="30"/>
      <c r="G21" s="111">
        <f>SUMIFS('Data Repository Table'!$J:$J,'Data Repository Table'!$A:$A,'Economic Cost Analysis'!$A$21,'Data Repository Table'!$C:$C,'Economic Cost Analysis'!$B$21,'Data Repository Table'!$D:$D,'Economic Cost Analysis'!G10)</f>
        <v>181.933291</v>
      </c>
      <c r="H21" s="111">
        <f>SUMIFS('Data Repository Table'!$J:$J,'Data Repository Table'!$A:$A,'Economic Cost Analysis'!$A$21,'Data Repository Table'!$C:$C,'Economic Cost Analysis'!$B$21,'Data Repository Table'!$D:$D,'Economic Cost Analysis'!H10)</f>
        <v>187.44394299999999</v>
      </c>
      <c r="I21" s="111">
        <f>SUMIFS('Data Repository Table'!$J:$J,'Data Repository Table'!$A:$A,'Economic Cost Analysis'!$A$21,'Data Repository Table'!$C:$C,'Economic Cost Analysis'!$B$21,'Data Repository Table'!$D:$D,'Economic Cost Analysis'!I10)</f>
        <v>184.77365699999999</v>
      </c>
      <c r="J21" s="111">
        <f>SUMIFS('Data Repository Table'!$J:$J,'Data Repository Table'!$A:$A,'Economic Cost Analysis'!$A$21,'Data Repository Table'!$C:$C,'Economic Cost Analysis'!$B$21,'Data Repository Table'!$D:$D,'Economic Cost Analysis'!J10)</f>
        <v>191.54109299999999</v>
      </c>
      <c r="K21" s="111">
        <f>SUMIFS('Data Repository Table'!$J:$J,'Data Repository Table'!$A:$A,'Economic Cost Analysis'!$A$21,'Data Repository Table'!$C:$C,'Economic Cost Analysis'!$B$21,'Data Repository Table'!$D:$D,'Economic Cost Analysis'!K10)</f>
        <v>98.096062000000003</v>
      </c>
      <c r="L21" s="111">
        <f>SUMIFS('Data Repository Table'!$J:$J,'Data Repository Table'!$A:$A,'Economic Cost Analysis'!$A$21,'Data Repository Table'!$C:$C,'Economic Cost Analysis'!$B$21,'Data Repository Table'!$D:$D,'Economic Cost Analysis'!L10)</f>
        <v>185.30685299999999</v>
      </c>
      <c r="M21" s="111">
        <f>SUMIFS('Data Repository Table'!$J:$J,'Data Repository Table'!$A:$A,'Economic Cost Analysis'!$A$21,'Data Repository Table'!$C:$C,'Economic Cost Analysis'!$B$21,'Data Repository Table'!$D:$D,'Economic Cost Analysis'!M10)</f>
        <v>186.90143900000001</v>
      </c>
      <c r="N21" s="111">
        <f>SUMIFS('Data Repository Table'!$J:$J,'Data Repository Table'!$A:$A,'Economic Cost Analysis'!$A$21,'Data Repository Table'!$C:$C,'Economic Cost Analysis'!$B$21,'Data Repository Table'!$D:$D,'Economic Cost Analysis'!N10)</f>
        <v>158.58676500000001</v>
      </c>
      <c r="O21" s="111">
        <f>SUMIFS('Data Repository Table'!$J:$J,'Data Repository Table'!$A:$A,'Economic Cost Analysis'!$A$21,'Data Repository Table'!$C:$C,'Economic Cost Analysis'!$B$21,'Data Repository Table'!$D:$D,'Economic Cost Analysis'!O10)</f>
        <v>191.40367599999999</v>
      </c>
      <c r="P21" s="111">
        <f>SUMIFS('Data Repository Table'!$J:$J,'Data Repository Table'!$A:$A,'Economic Cost Analysis'!$A$21,'Data Repository Table'!$C:$C,'Economic Cost Analysis'!$B$21,'Data Repository Table'!$D:$D,'Economic Cost Analysis'!P10)</f>
        <v>171.057864</v>
      </c>
      <c r="Q21" s="111">
        <f>SUMIFS('Data Repository Table'!$J:$J,'Data Repository Table'!$A:$A,'Economic Cost Analysis'!$A$21,'Data Repository Table'!$C:$C,'Economic Cost Analysis'!$B$21,'Data Repository Table'!$D:$D,'Economic Cost Analysis'!Q10)</f>
        <v>169.28699900000001</v>
      </c>
      <c r="R21" s="111">
        <f>SUMIFS('Data Repository Table'!$J:$J,'Data Repository Table'!$A:$A,'Economic Cost Analysis'!$A$21,'Data Repository Table'!$C:$C,'Economic Cost Analysis'!$B$21,'Data Repository Table'!$D:$D,'Economic Cost Analysis'!R10)</f>
        <v>142.50871699999999</v>
      </c>
      <c r="S21" s="111">
        <f>SUM(G21:R21)</f>
        <v>2048.8403589999998</v>
      </c>
      <c r="T21" s="16"/>
      <c r="U21" s="16"/>
      <c r="V21" s="16"/>
      <c r="W21" s="16"/>
    </row>
    <row r="22" spans="1:38" ht="14.25" customHeight="1" x14ac:dyDescent="0.3">
      <c r="A22" s="140"/>
      <c r="B22" s="141" t="s">
        <v>34</v>
      </c>
      <c r="C22" s="142"/>
      <c r="D22" s="142"/>
      <c r="E22" s="141" t="s">
        <v>120</v>
      </c>
      <c r="F22" s="142"/>
      <c r="G22" s="143">
        <f>(G13+G14+G15+G16+G17+G18+G19+G20)/(G21*1000)</f>
        <v>19.008554460403097</v>
      </c>
      <c r="H22" s="143">
        <f t="shared" ref="H22:R22" si="1">(H13+H14+H15+H16+H17+H18+H19+H20)/(H21*1000)</f>
        <v>25.492172623052561</v>
      </c>
      <c r="I22" s="143">
        <f t="shared" si="1"/>
        <v>20.246430814356369</v>
      </c>
      <c r="J22" s="143">
        <f t="shared" si="1"/>
        <v>18.538208897820557</v>
      </c>
      <c r="K22" s="143">
        <f t="shared" si="1"/>
        <v>37.173188734592117</v>
      </c>
      <c r="L22" s="143">
        <f t="shared" si="1"/>
        <v>18.926571259334377</v>
      </c>
      <c r="M22" s="143">
        <f t="shared" si="1"/>
        <v>28.088710165040506</v>
      </c>
      <c r="N22" s="143">
        <f t="shared" si="1"/>
        <v>27.869870996564565</v>
      </c>
      <c r="O22" s="143">
        <f t="shared" si="1"/>
        <v>23.038875551690033</v>
      </c>
      <c r="P22" s="143">
        <f t="shared" si="1"/>
        <v>25.83514265328515</v>
      </c>
      <c r="Q22" s="143">
        <f t="shared" si="1"/>
        <v>27.720966236714666</v>
      </c>
      <c r="R22" s="143">
        <f t="shared" si="1"/>
        <v>37.542526065045898</v>
      </c>
      <c r="S22" s="143">
        <f>SUM(G22:R22)</f>
        <v>309.4812184578999</v>
      </c>
      <c r="T22" s="144"/>
      <c r="U22" s="144"/>
      <c r="V22" s="144"/>
      <c r="W22" s="144"/>
      <c r="X22" s="145"/>
      <c r="Y22" s="145"/>
      <c r="Z22" s="145"/>
      <c r="AA22" s="145"/>
      <c r="AB22" s="145"/>
      <c r="AC22" s="145"/>
      <c r="AD22" s="145"/>
      <c r="AE22" s="145"/>
      <c r="AF22" s="145"/>
      <c r="AG22" s="145"/>
      <c r="AH22" s="145"/>
      <c r="AI22" s="145"/>
      <c r="AJ22" s="145"/>
      <c r="AK22" s="145"/>
      <c r="AL22" s="145"/>
    </row>
    <row r="23" spans="1:38" ht="14.25" customHeight="1" x14ac:dyDescent="0.3">
      <c r="A23" s="126"/>
      <c r="B23" s="126"/>
      <c r="C23" s="126"/>
      <c r="D23" s="126"/>
      <c r="E23" s="126"/>
      <c r="F23" s="146"/>
      <c r="G23" s="146"/>
      <c r="H23" s="146"/>
      <c r="I23" s="146"/>
      <c r="J23" s="146"/>
      <c r="K23" s="146"/>
      <c r="L23" s="146"/>
      <c r="M23" s="146"/>
      <c r="N23" s="146"/>
      <c r="O23" s="146"/>
      <c r="P23" s="146"/>
      <c r="Q23" s="146"/>
      <c r="R23" s="137"/>
      <c r="S23" s="131"/>
      <c r="T23" s="131"/>
      <c r="U23" s="131"/>
      <c r="V23" s="131"/>
      <c r="W23" s="131"/>
    </row>
    <row r="24" spans="1:38" ht="14.25" customHeight="1" x14ac:dyDescent="0.3">
      <c r="A24" s="8" t="s">
        <v>32</v>
      </c>
      <c r="B24" s="8" t="s">
        <v>42</v>
      </c>
      <c r="C24" s="8" t="s">
        <v>44</v>
      </c>
      <c r="D24" s="8" t="s">
        <v>46</v>
      </c>
      <c r="E24" s="8" t="s">
        <v>47</v>
      </c>
      <c r="F24" s="28"/>
      <c r="G24" s="29">
        <f>SUMIFS('Data Repository Table'!$J:$J,'Data Repository Table'!$A:$A,'Economic Cost Analysis'!$A$13,'Data Repository Table'!$B:$B,'Economic Cost Analysis'!$C$24,'Data Repository Table'!$C:$C,'Economic Cost Analysis'!$B$24,'Data Repository Table'!$G:$G,'Economic Cost Analysis'!$D$24,'Data Repository Table'!$H:$H,'Economic Cost Analysis'!$E$24,'Data Repository Table'!$D:$D,'Economic Cost Analysis'!G10)</f>
        <v>2533034.5131168002</v>
      </c>
      <c r="H24" s="29">
        <f>SUMIFS('Data Repository Table'!$J:$J,'Data Repository Table'!$A:$A,'Economic Cost Analysis'!$A$13,'Data Repository Table'!$B:$B,'Economic Cost Analysis'!$C$24,'Data Repository Table'!$C:$C,'Economic Cost Analysis'!$B$24,'Data Repository Table'!$G:$G,'Economic Cost Analysis'!$D$24,'Data Repository Table'!$H:$H,'Economic Cost Analysis'!$E$24,'Data Repository Table'!$D:$D,'Economic Cost Analysis'!H10)</f>
        <v>3051574.1625600001</v>
      </c>
      <c r="I24" s="29">
        <f>SUMIFS('Data Repository Table'!$J:$J,'Data Repository Table'!$A:$A,'Economic Cost Analysis'!$A$13,'Data Repository Table'!$B:$B,'Economic Cost Analysis'!$C$24,'Data Repository Table'!$C:$C,'Economic Cost Analysis'!$B$24,'Data Repository Table'!$G:$G,'Economic Cost Analysis'!$D$24,'Data Repository Table'!$H:$H,'Economic Cost Analysis'!$E$24,'Data Repository Table'!$D:$D,'Economic Cost Analysis'!I10)</f>
        <v>3084202.7580672004</v>
      </c>
      <c r="J24" s="29">
        <f>SUMIFS('Data Repository Table'!$J:$J,'Data Repository Table'!$A:$A,'Economic Cost Analysis'!$A$13,'Data Repository Table'!$B:$B,'Economic Cost Analysis'!$C$24,'Data Repository Table'!$C:$C,'Economic Cost Analysis'!$B$24,'Data Repository Table'!$G:$G,'Economic Cost Analysis'!$D$24,'Data Repository Table'!$H:$H,'Economic Cost Analysis'!$E$24,'Data Repository Table'!$D:$D,'Economic Cost Analysis'!J10)</f>
        <v>4135202.765971201</v>
      </c>
      <c r="K24" s="29">
        <f>SUMIFS('Data Repository Table'!$J:$J,'Data Repository Table'!$A:$A,'Economic Cost Analysis'!$A$13,'Data Repository Table'!$B:$B,'Economic Cost Analysis'!$C$24,'Data Repository Table'!$C:$C,'Economic Cost Analysis'!$B$24,'Data Repository Table'!$G:$G,'Economic Cost Analysis'!$D$24,'Data Repository Table'!$H:$H,'Economic Cost Analysis'!$E$24,'Data Repository Table'!$D:$D,'Economic Cost Analysis'!K10)</f>
        <v>4473275.8948415993</v>
      </c>
      <c r="L24" s="29">
        <f>SUMIFS('Data Repository Table'!$J:$J,'Data Repository Table'!$A:$A,'Economic Cost Analysis'!$A$13,'Data Repository Table'!$B:$B,'Economic Cost Analysis'!$C$24,'Data Repository Table'!$C:$C,'Economic Cost Analysis'!$B$24,'Data Repository Table'!$G:$G,'Economic Cost Analysis'!$D$24,'Data Repository Table'!$H:$H,'Economic Cost Analysis'!$E$24,'Data Repository Table'!$D:$D,'Economic Cost Analysis'!L10)</f>
        <v>3464957.9260800011</v>
      </c>
      <c r="M24" s="29">
        <f>SUMIFS('Data Repository Table'!$J:$J,'Data Repository Table'!$A:$A,'Economic Cost Analysis'!$A$13,'Data Repository Table'!$B:$B,'Economic Cost Analysis'!$C$24,'Data Repository Table'!$C:$C,'Economic Cost Analysis'!$B$24,'Data Repository Table'!$G:$G,'Economic Cost Analysis'!$D$24,'Data Repository Table'!$H:$H,'Economic Cost Analysis'!$E$24,'Data Repository Table'!$D:$D,'Economic Cost Analysis'!M10)</f>
        <v>4049642.8266000003</v>
      </c>
      <c r="N24" s="29">
        <f>SUMIFS('Data Repository Table'!$J:$J,'Data Repository Table'!$A:$A,'Economic Cost Analysis'!$A$13,'Data Repository Table'!$B:$B,'Economic Cost Analysis'!$C$24,'Data Repository Table'!$C:$C,'Economic Cost Analysis'!$B$24,'Data Repository Table'!$G:$G,'Economic Cost Analysis'!$D$24,'Data Repository Table'!$H:$H,'Economic Cost Analysis'!$E$24,'Data Repository Table'!$D:$D,'Economic Cost Analysis'!N10)</f>
        <v>4767948.2214000002</v>
      </c>
      <c r="O24" s="29">
        <f>SUMIFS('Data Repository Table'!$J:$J,'Data Repository Table'!$A:$A,'Economic Cost Analysis'!$A$13,'Data Repository Table'!$B:$B,'Economic Cost Analysis'!$C$24,'Data Repository Table'!$C:$C,'Economic Cost Analysis'!$B$24,'Data Repository Table'!$G:$G,'Economic Cost Analysis'!$D$24,'Data Repository Table'!$H:$H,'Economic Cost Analysis'!$E$24,'Data Repository Table'!$D:$D,'Economic Cost Analysis'!O10)</f>
        <v>4346722.8083999995</v>
      </c>
      <c r="P24" s="29">
        <f>SUMIFS('Data Repository Table'!$J:$J,'Data Repository Table'!$A:$A,'Economic Cost Analysis'!$A$13,'Data Repository Table'!$B:$B,'Economic Cost Analysis'!$C$24,'Data Repository Table'!$C:$C,'Economic Cost Analysis'!$B$24,'Data Repository Table'!$G:$G,'Economic Cost Analysis'!$D$24,'Data Repository Table'!$H:$H,'Economic Cost Analysis'!$E$24,'Data Repository Table'!$D:$D,'Economic Cost Analysis'!P10)</f>
        <v>4671541.1274000006</v>
      </c>
      <c r="Q24" s="29">
        <f>SUMIFS('Data Repository Table'!$J:$J,'Data Repository Table'!$A:$A,'Economic Cost Analysis'!$A$13,'Data Repository Table'!$B:$B,'Economic Cost Analysis'!$C$24,'Data Repository Table'!$C:$C,'Economic Cost Analysis'!$B$24,'Data Repository Table'!$G:$G,'Economic Cost Analysis'!$D$24,'Data Repository Table'!$H:$H,'Economic Cost Analysis'!$E$24,'Data Repository Table'!$D:$D,'Economic Cost Analysis'!Q10)</f>
        <v>5478104.6040000012</v>
      </c>
      <c r="R24" s="29">
        <f>SUMIFS('Data Repository Table'!$J:$J,'Data Repository Table'!$A:$A,'Economic Cost Analysis'!$A$13,'Data Repository Table'!$B:$B,'Economic Cost Analysis'!$C$24,'Data Repository Table'!$C:$C,'Economic Cost Analysis'!$B$24,'Data Repository Table'!$G:$G,'Economic Cost Analysis'!$D$24,'Data Repository Table'!$H:$H,'Economic Cost Analysis'!$E$24,'Data Repository Table'!$D:$D,'Economic Cost Analysis'!R10)</f>
        <v>2269805.1667200001</v>
      </c>
      <c r="S24" s="29">
        <f>SUM(G24:R24)</f>
        <v>46326012.775156811</v>
      </c>
      <c r="T24" s="16"/>
      <c r="U24" s="16"/>
      <c r="V24" s="16"/>
      <c r="W24" s="16"/>
    </row>
    <row r="25" spans="1:38" ht="14.25" customHeight="1" x14ac:dyDescent="0.3">
      <c r="A25" s="8" t="s">
        <v>32</v>
      </c>
      <c r="B25" s="8" t="s">
        <v>42</v>
      </c>
      <c r="C25" s="8" t="s">
        <v>44</v>
      </c>
      <c r="D25" s="8" t="s">
        <v>48</v>
      </c>
      <c r="E25" s="8" t="s">
        <v>49</v>
      </c>
      <c r="F25" s="28"/>
      <c r="G25" s="29">
        <f>SUMIFS('Data Repository Table'!$J:$J,'Data Repository Table'!$A:$A,'Economic Cost Analysis'!$A$13,'Data Repository Table'!$B:$B,'Economic Cost Analysis'!$C$24,'Data Repository Table'!$C:$C,'Economic Cost Analysis'!$B$24,'Data Repository Table'!$G:$G,'Economic Cost Analysis'!$D$25,'Data Repository Table'!$H:$H,'Economic Cost Analysis'!$E$25,'Data Repository Table'!$D:$D,'Economic Cost Analysis'!G10)</f>
        <v>1266517.2565584001</v>
      </c>
      <c r="H25" s="29">
        <f>SUMIFS('Data Repository Table'!$J:$J,'Data Repository Table'!$A:$A,'Economic Cost Analysis'!$A$13,'Data Repository Table'!$B:$B,'Economic Cost Analysis'!$C$24,'Data Repository Table'!$C:$C,'Economic Cost Analysis'!$B$24,'Data Repository Table'!$G:$G,'Economic Cost Analysis'!$D$25,'Data Repository Table'!$H:$H,'Economic Cost Analysis'!$E$25,'Data Repository Table'!$D:$D,'Economic Cost Analysis'!H10)</f>
        <v>1525787.08128</v>
      </c>
      <c r="I25" s="29">
        <f>SUMIFS('Data Repository Table'!$J:$J,'Data Repository Table'!$A:$A,'Economic Cost Analysis'!$A$13,'Data Repository Table'!$B:$B,'Economic Cost Analysis'!$C$24,'Data Repository Table'!$C:$C,'Economic Cost Analysis'!$B$24,'Data Repository Table'!$G:$G,'Economic Cost Analysis'!$D$25,'Data Repository Table'!$H:$H,'Economic Cost Analysis'!$E$25,'Data Repository Table'!$D:$D,'Economic Cost Analysis'!I10)</f>
        <v>1542101.3790336002</v>
      </c>
      <c r="J25" s="29">
        <f>SUMIFS('Data Repository Table'!$J:$J,'Data Repository Table'!$A:$A,'Economic Cost Analysis'!$A$13,'Data Repository Table'!$B:$B,'Economic Cost Analysis'!$C$24,'Data Repository Table'!$C:$C,'Economic Cost Analysis'!$B$24,'Data Repository Table'!$G:$G,'Economic Cost Analysis'!$D$25,'Data Repository Table'!$H:$H,'Economic Cost Analysis'!$E$25,'Data Repository Table'!$D:$D,'Economic Cost Analysis'!J10)</f>
        <v>2067601.3829856005</v>
      </c>
      <c r="K25" s="29">
        <f>SUMIFS('Data Repository Table'!$J:$J,'Data Repository Table'!$A:$A,'Economic Cost Analysis'!$A$13,'Data Repository Table'!$B:$B,'Economic Cost Analysis'!$C$24,'Data Repository Table'!$C:$C,'Economic Cost Analysis'!$B$24,'Data Repository Table'!$G:$G,'Economic Cost Analysis'!$D$25,'Data Repository Table'!$H:$H,'Economic Cost Analysis'!$E$25,'Data Repository Table'!$D:$D,'Economic Cost Analysis'!K10)</f>
        <v>2236637.9474207996</v>
      </c>
      <c r="L25" s="29">
        <f>SUMIFS('Data Repository Table'!$J:$J,'Data Repository Table'!$A:$A,'Economic Cost Analysis'!$A$13,'Data Repository Table'!$B:$B,'Economic Cost Analysis'!$C$24,'Data Repository Table'!$C:$C,'Economic Cost Analysis'!$B$24,'Data Repository Table'!$G:$G,'Economic Cost Analysis'!$D$25,'Data Repository Table'!$H:$H,'Economic Cost Analysis'!$E$25,'Data Repository Table'!$D:$D,'Economic Cost Analysis'!L10)</f>
        <v>1732478.9630400005</v>
      </c>
      <c r="M25" s="29">
        <f>SUMIFS('Data Repository Table'!$J:$J,'Data Repository Table'!$A:$A,'Economic Cost Analysis'!$A$13,'Data Repository Table'!$B:$B,'Economic Cost Analysis'!$C$24,'Data Repository Table'!$C:$C,'Economic Cost Analysis'!$B$24,'Data Repository Table'!$G:$G,'Economic Cost Analysis'!$D$25,'Data Repository Table'!$H:$H,'Economic Cost Analysis'!$E$25,'Data Repository Table'!$D:$D,'Economic Cost Analysis'!M10)</f>
        <v>2024821.4133000001</v>
      </c>
      <c r="N25" s="29">
        <f>SUMIFS('Data Repository Table'!$J:$J,'Data Repository Table'!$A:$A,'Economic Cost Analysis'!$A$13,'Data Repository Table'!$B:$B,'Economic Cost Analysis'!$C$24,'Data Repository Table'!$C:$C,'Economic Cost Analysis'!$B$24,'Data Repository Table'!$G:$G,'Economic Cost Analysis'!$D$25,'Data Repository Table'!$H:$H,'Economic Cost Analysis'!$E$25,'Data Repository Table'!$D:$D,'Economic Cost Analysis'!N10)</f>
        <v>2383974.1107000001</v>
      </c>
      <c r="O25" s="29">
        <f>SUMIFS('Data Repository Table'!$J:$J,'Data Repository Table'!$A:$A,'Economic Cost Analysis'!$A$13,'Data Repository Table'!$B:$B,'Economic Cost Analysis'!$C$24,'Data Repository Table'!$C:$C,'Economic Cost Analysis'!$B$24,'Data Repository Table'!$G:$G,'Economic Cost Analysis'!$D$25,'Data Repository Table'!$H:$H,'Economic Cost Analysis'!$E$25,'Data Repository Table'!$D:$D,'Economic Cost Analysis'!O10)</f>
        <v>2173361.4041999998</v>
      </c>
      <c r="P25" s="29">
        <f>SUMIFS('Data Repository Table'!$J:$J,'Data Repository Table'!$A:$A,'Economic Cost Analysis'!$A$13,'Data Repository Table'!$B:$B,'Economic Cost Analysis'!$C$24,'Data Repository Table'!$C:$C,'Economic Cost Analysis'!$B$24,'Data Repository Table'!$G:$G,'Economic Cost Analysis'!$D$25,'Data Repository Table'!$H:$H,'Economic Cost Analysis'!$E$25,'Data Repository Table'!$D:$D,'Economic Cost Analysis'!P10)</f>
        <v>2335770.5637000003</v>
      </c>
      <c r="Q25" s="29">
        <f>SUMIFS('Data Repository Table'!$J:$J,'Data Repository Table'!$A:$A,'Economic Cost Analysis'!$A$13,'Data Repository Table'!$B:$B,'Economic Cost Analysis'!$C$24,'Data Repository Table'!$C:$C,'Economic Cost Analysis'!$B$24,'Data Repository Table'!$G:$G,'Economic Cost Analysis'!$D$25,'Data Repository Table'!$H:$H,'Economic Cost Analysis'!$E$25,'Data Repository Table'!$D:$D,'Economic Cost Analysis'!Q10)</f>
        <v>2739052.3020000006</v>
      </c>
      <c r="R25" s="29">
        <f>SUMIFS('Data Repository Table'!$J:$J,'Data Repository Table'!$A:$A,'Economic Cost Analysis'!$A$13,'Data Repository Table'!$B:$B,'Economic Cost Analysis'!$C$24,'Data Repository Table'!$C:$C,'Economic Cost Analysis'!$B$24,'Data Repository Table'!$G:$G,'Economic Cost Analysis'!$D$25,'Data Repository Table'!$H:$H,'Economic Cost Analysis'!$E$25,'Data Repository Table'!$D:$D,'Economic Cost Analysis'!R10)</f>
        <v>1134902.58336</v>
      </c>
      <c r="S25" s="29">
        <f t="shared" ref="S25:S31" si="2">SUM(G25:R25)</f>
        <v>23163006.387578405</v>
      </c>
      <c r="T25" s="16"/>
      <c r="U25" s="16"/>
      <c r="V25" s="16"/>
      <c r="W25" s="16"/>
    </row>
    <row r="26" spans="1:38" ht="14.25" customHeight="1" x14ac:dyDescent="0.3">
      <c r="A26" s="8" t="s">
        <v>32</v>
      </c>
      <c r="B26" s="8" t="s">
        <v>42</v>
      </c>
      <c r="C26" s="8" t="s">
        <v>44</v>
      </c>
      <c r="D26" s="8" t="s">
        <v>48</v>
      </c>
      <c r="E26" s="8" t="s">
        <v>50</v>
      </c>
      <c r="F26" s="28"/>
      <c r="G26" s="29">
        <f>SUMIFS('Data Repository Table'!$J:$J,'Data Repository Table'!$A:$A,'Economic Cost Analysis'!$A$13,'Data Repository Table'!$B:$B,'Economic Cost Analysis'!$C$24,'Data Repository Table'!$C:$C,'Economic Cost Analysis'!$B$24,'Data Repository Table'!$G:$G,'Economic Cost Analysis'!$D$26,'Data Repository Table'!$H:$H,'Economic Cost Analysis'!$E$26,'Data Repository Table'!$D:$D,'Economic Cost Analysis'!G10)</f>
        <v>1055431.0471320001</v>
      </c>
      <c r="H26" s="29">
        <f>SUMIFS('Data Repository Table'!$J:$J,'Data Repository Table'!$A:$A,'Economic Cost Analysis'!$A$13,'Data Repository Table'!$B:$B,'Economic Cost Analysis'!$C$24,'Data Repository Table'!$C:$C,'Economic Cost Analysis'!$B$24,'Data Repository Table'!$G:$G,'Economic Cost Analysis'!$D$26,'Data Repository Table'!$H:$H,'Economic Cost Analysis'!$E$26,'Data Repository Table'!$D:$D,'Economic Cost Analysis'!H10)</f>
        <v>1271489.2344000002</v>
      </c>
      <c r="I26" s="29">
        <f>SUMIFS('Data Repository Table'!$J:$J,'Data Repository Table'!$A:$A,'Economic Cost Analysis'!$A$13,'Data Repository Table'!$B:$B,'Economic Cost Analysis'!$C$24,'Data Repository Table'!$C:$C,'Economic Cost Analysis'!$B$24,'Data Repository Table'!$G:$G,'Economic Cost Analysis'!$D$26,'Data Repository Table'!$H:$H,'Economic Cost Analysis'!$E$26,'Data Repository Table'!$D:$D,'Economic Cost Analysis'!I10)</f>
        <v>1285084.4825280001</v>
      </c>
      <c r="J26" s="29">
        <f>SUMIFS('Data Repository Table'!$J:$J,'Data Repository Table'!$A:$A,'Economic Cost Analysis'!$A$13,'Data Repository Table'!$B:$B,'Economic Cost Analysis'!$C$24,'Data Repository Table'!$C:$C,'Economic Cost Analysis'!$B$24,'Data Repository Table'!$G:$G,'Economic Cost Analysis'!$D$26,'Data Repository Table'!$H:$H,'Economic Cost Analysis'!$E$26,'Data Repository Table'!$D:$D,'Economic Cost Analysis'!J10)</f>
        <v>1723001.1524880002</v>
      </c>
      <c r="K26" s="29">
        <f>SUMIFS('Data Repository Table'!$J:$J,'Data Repository Table'!$A:$A,'Economic Cost Analysis'!$A$13,'Data Repository Table'!$B:$B,'Economic Cost Analysis'!$C$24,'Data Repository Table'!$C:$C,'Economic Cost Analysis'!$B$24,'Data Repository Table'!$G:$G,'Economic Cost Analysis'!$D$26,'Data Repository Table'!$H:$H,'Economic Cost Analysis'!$E$26,'Data Repository Table'!$D:$D,'Economic Cost Analysis'!K10)</f>
        <v>1863864.9561839998</v>
      </c>
      <c r="L26" s="29">
        <f>SUMIFS('Data Repository Table'!$J:$J,'Data Repository Table'!$A:$A,'Economic Cost Analysis'!$A$13,'Data Repository Table'!$B:$B,'Economic Cost Analysis'!$C$24,'Data Repository Table'!$C:$C,'Economic Cost Analysis'!$B$24,'Data Repository Table'!$G:$G,'Economic Cost Analysis'!$D$26,'Data Repository Table'!$H:$H,'Economic Cost Analysis'!$E$26,'Data Repository Table'!$D:$D,'Economic Cost Analysis'!L10)</f>
        <v>1443732.4692000004</v>
      </c>
      <c r="M26" s="29">
        <f>SUMIFS('Data Repository Table'!$J:$J,'Data Repository Table'!$A:$A,'Economic Cost Analysis'!$A$13,'Data Repository Table'!$B:$B,'Economic Cost Analysis'!$C$24,'Data Repository Table'!$C:$C,'Economic Cost Analysis'!$B$24,'Data Repository Table'!$G:$G,'Economic Cost Analysis'!$D$26,'Data Repository Table'!$H:$H,'Economic Cost Analysis'!$E$26,'Data Repository Table'!$D:$D,'Economic Cost Analysis'!M10)</f>
        <v>1687351.1777500003</v>
      </c>
      <c r="N26" s="29">
        <f>SUMIFS('Data Repository Table'!$J:$J,'Data Repository Table'!$A:$A,'Economic Cost Analysis'!$A$13,'Data Repository Table'!$B:$B,'Economic Cost Analysis'!$C$24,'Data Repository Table'!$C:$C,'Economic Cost Analysis'!$B$24,'Data Repository Table'!$G:$G,'Economic Cost Analysis'!$D$26,'Data Repository Table'!$H:$H,'Economic Cost Analysis'!$E$26,'Data Repository Table'!$D:$D,'Economic Cost Analysis'!N10)</f>
        <v>1986645.0922500002</v>
      </c>
      <c r="O26" s="29">
        <f>SUMIFS('Data Repository Table'!$J:$J,'Data Repository Table'!$A:$A,'Economic Cost Analysis'!$A$13,'Data Repository Table'!$B:$B,'Economic Cost Analysis'!$C$24,'Data Repository Table'!$C:$C,'Economic Cost Analysis'!$B$24,'Data Repository Table'!$G:$G,'Economic Cost Analysis'!$D$26,'Data Repository Table'!$H:$H,'Economic Cost Analysis'!$E$26,'Data Repository Table'!$D:$D,'Economic Cost Analysis'!O10)</f>
        <v>1811134.5035000001</v>
      </c>
      <c r="P26" s="29">
        <f>SUMIFS('Data Repository Table'!$J:$J,'Data Repository Table'!$A:$A,'Economic Cost Analysis'!$A$13,'Data Repository Table'!$B:$B,'Economic Cost Analysis'!$C$24,'Data Repository Table'!$C:$C,'Economic Cost Analysis'!$B$24,'Data Repository Table'!$G:$G,'Economic Cost Analysis'!$D$26,'Data Repository Table'!$H:$H,'Economic Cost Analysis'!$E$26,'Data Repository Table'!$D:$D,'Economic Cost Analysis'!P10)</f>
        <v>1946475.4697500004</v>
      </c>
      <c r="Q26" s="29">
        <f>SUMIFS('Data Repository Table'!$J:$J,'Data Repository Table'!$A:$A,'Economic Cost Analysis'!$A$13,'Data Repository Table'!$B:$B,'Economic Cost Analysis'!$C$24,'Data Repository Table'!$C:$C,'Economic Cost Analysis'!$B$24,'Data Repository Table'!$G:$G,'Economic Cost Analysis'!$D$26,'Data Repository Table'!$H:$H,'Economic Cost Analysis'!$E$26,'Data Repository Table'!$D:$D,'Economic Cost Analysis'!Q10)</f>
        <v>2282543.5850000004</v>
      </c>
      <c r="R26" s="29">
        <f>SUMIFS('Data Repository Table'!$J:$J,'Data Repository Table'!$A:$A,'Economic Cost Analysis'!$A$13,'Data Repository Table'!$B:$B,'Economic Cost Analysis'!$C$24,'Data Repository Table'!$C:$C,'Economic Cost Analysis'!$B$24,'Data Repository Table'!$G:$G,'Economic Cost Analysis'!$D$26,'Data Repository Table'!$H:$H,'Economic Cost Analysis'!$E$26,'Data Repository Table'!$D:$D,'Economic Cost Analysis'!R10)</f>
        <v>945752.15280000004</v>
      </c>
      <c r="S26" s="29">
        <f t="shared" si="2"/>
        <v>19302505.322982002</v>
      </c>
      <c r="T26" s="16"/>
      <c r="U26" s="16"/>
      <c r="V26" s="16"/>
      <c r="W26" s="16"/>
    </row>
    <row r="27" spans="1:38" ht="14.25" customHeight="1" x14ac:dyDescent="0.3">
      <c r="A27" s="8" t="s">
        <v>32</v>
      </c>
      <c r="B27" s="8" t="s">
        <v>42</v>
      </c>
      <c r="C27" s="8" t="s">
        <v>44</v>
      </c>
      <c r="D27" s="8" t="s">
        <v>51</v>
      </c>
      <c r="E27" s="8" t="s">
        <v>52</v>
      </c>
      <c r="F27" s="28"/>
      <c r="G27" s="29">
        <f>SUMIFS('Data Repository Table'!$J:$J,'Data Repository Table'!$A:$A,'Economic Cost Analysis'!$A$13,'Data Repository Table'!$B:$B,'Economic Cost Analysis'!$C$24,'Data Repository Table'!$C:$C,'Economic Cost Analysis'!$B$24,'Data Repository Table'!$G:$G,'Economic Cost Analysis'!$D$27,'Data Repository Table'!$H:$H,'Economic Cost Analysis'!$E$27,'Data Repository Table'!$D:$D,'Economic Cost Analysis'!G10)</f>
        <v>996326.908492608</v>
      </c>
      <c r="H27" s="29">
        <f>SUMIFS('Data Repository Table'!$J:$J,'Data Repository Table'!$A:$A,'Economic Cost Analysis'!$A$13,'Data Repository Table'!$B:$B,'Economic Cost Analysis'!$C$24,'Data Repository Table'!$C:$C,'Economic Cost Analysis'!$B$24,'Data Repository Table'!$G:$G,'Economic Cost Analysis'!$D$27,'Data Repository Table'!$H:$H,'Economic Cost Analysis'!$E$27,'Data Repository Table'!$D:$D,'Economic Cost Analysis'!H10)</f>
        <v>1200285.8372736</v>
      </c>
      <c r="I27" s="29">
        <f>SUMIFS('Data Repository Table'!$J:$J,'Data Repository Table'!$A:$A,'Economic Cost Analysis'!$A$13,'Data Repository Table'!$B:$B,'Economic Cost Analysis'!$C$24,'Data Repository Table'!$C:$C,'Economic Cost Analysis'!$B$24,'Data Repository Table'!$G:$G,'Economic Cost Analysis'!$D$27,'Data Repository Table'!$H:$H,'Economic Cost Analysis'!$E$27,'Data Repository Table'!$D:$D,'Economic Cost Analysis'!I10)</f>
        <v>1213119.7515064322</v>
      </c>
      <c r="J27" s="29">
        <f>SUMIFS('Data Repository Table'!$J:$J,'Data Repository Table'!$A:$A,'Economic Cost Analysis'!$A$13,'Data Repository Table'!$B:$B,'Economic Cost Analysis'!$C$24,'Data Repository Table'!$C:$C,'Economic Cost Analysis'!$B$24,'Data Repository Table'!$G:$G,'Economic Cost Analysis'!$D$27,'Data Repository Table'!$H:$H,'Economic Cost Analysis'!$E$27,'Data Repository Table'!$D:$D,'Economic Cost Analysis'!J10)</f>
        <v>1626513.0879486722</v>
      </c>
      <c r="K27" s="29">
        <f>SUMIFS('Data Repository Table'!$J:$J,'Data Repository Table'!$A:$A,'Economic Cost Analysis'!$A$13,'Data Repository Table'!$B:$B,'Economic Cost Analysis'!$C$24,'Data Repository Table'!$C:$C,'Economic Cost Analysis'!$B$24,'Data Repository Table'!$G:$G,'Economic Cost Analysis'!$D$27,'Data Repository Table'!$H:$H,'Economic Cost Analysis'!$E$27,'Data Repository Table'!$D:$D,'Economic Cost Analysis'!K10)</f>
        <v>1759488.5186376958</v>
      </c>
      <c r="L27" s="29">
        <f>SUMIFS('Data Repository Table'!$J:$J,'Data Repository Table'!$A:$A,'Economic Cost Analysis'!$A$13,'Data Repository Table'!$B:$B,'Economic Cost Analysis'!$C$24,'Data Repository Table'!$C:$C,'Economic Cost Analysis'!$B$24,'Data Repository Table'!$G:$G,'Economic Cost Analysis'!$D$27,'Data Repository Table'!$H:$H,'Economic Cost Analysis'!$E$27,'Data Repository Table'!$D:$D,'Economic Cost Analysis'!L10)</f>
        <v>1362883.4509248002</v>
      </c>
      <c r="M27" s="29">
        <f>SUMIFS('Data Repository Table'!$J:$J,'Data Repository Table'!$A:$A,'Economic Cost Analysis'!$A$13,'Data Repository Table'!$B:$B,'Economic Cost Analysis'!$C$24,'Data Repository Table'!$C:$C,'Economic Cost Analysis'!$B$24,'Data Repository Table'!$G:$G,'Economic Cost Analysis'!$D$27,'Data Repository Table'!$H:$H,'Economic Cost Analysis'!$E$27,'Data Repository Table'!$D:$D,'Economic Cost Analysis'!M10)</f>
        <v>1592859.5117959999</v>
      </c>
      <c r="N27" s="29">
        <f>SUMIFS('Data Repository Table'!$J:$J,'Data Repository Table'!$A:$A,'Economic Cost Analysis'!$A$13,'Data Repository Table'!$B:$B,'Economic Cost Analysis'!$C$24,'Data Repository Table'!$C:$C,'Economic Cost Analysis'!$B$24,'Data Repository Table'!$G:$G,'Economic Cost Analysis'!$D$27,'Data Repository Table'!$H:$H,'Economic Cost Analysis'!$E$27,'Data Repository Table'!$D:$D,'Economic Cost Analysis'!N10)</f>
        <v>1875392.9670840001</v>
      </c>
      <c r="O27" s="29">
        <f>SUMIFS('Data Repository Table'!$J:$J,'Data Repository Table'!$A:$A,'Economic Cost Analysis'!$A$13,'Data Repository Table'!$B:$B,'Economic Cost Analysis'!$C$24,'Data Repository Table'!$C:$C,'Economic Cost Analysis'!$B$24,'Data Repository Table'!$G:$G,'Economic Cost Analysis'!$D$27,'Data Repository Table'!$H:$H,'Economic Cost Analysis'!$E$27,'Data Repository Table'!$D:$D,'Economic Cost Analysis'!O10)</f>
        <v>1709710.9713039999</v>
      </c>
      <c r="P27" s="29">
        <f>SUMIFS('Data Repository Table'!$J:$J,'Data Repository Table'!$A:$A,'Economic Cost Analysis'!$A$13,'Data Repository Table'!$B:$B,'Economic Cost Analysis'!$C$24,'Data Repository Table'!$C:$C,'Economic Cost Analysis'!$B$24,'Data Repository Table'!$G:$G,'Economic Cost Analysis'!$D$27,'Data Repository Table'!$H:$H,'Economic Cost Analysis'!$E$27,'Data Repository Table'!$D:$D,'Economic Cost Analysis'!P10)</f>
        <v>1837472.8434440002</v>
      </c>
      <c r="Q27" s="29">
        <f>SUMIFS('Data Repository Table'!$J:$J,'Data Repository Table'!$A:$A,'Economic Cost Analysis'!$A$13,'Data Repository Table'!$B:$B,'Economic Cost Analysis'!$C$24,'Data Repository Table'!$C:$C,'Economic Cost Analysis'!$B$24,'Data Repository Table'!$G:$G,'Economic Cost Analysis'!$D$27,'Data Repository Table'!$H:$H,'Economic Cost Analysis'!$E$27,'Data Repository Table'!$D:$D,'Economic Cost Analysis'!Q10)</f>
        <v>2154721.1442400003</v>
      </c>
      <c r="R27" s="29">
        <f>SUMIFS('Data Repository Table'!$J:$J,'Data Repository Table'!$A:$A,'Economic Cost Analysis'!$A$13,'Data Repository Table'!$B:$B,'Economic Cost Analysis'!$C$24,'Data Repository Table'!$C:$C,'Economic Cost Analysis'!$B$24,'Data Repository Table'!$G:$G,'Economic Cost Analysis'!$D$27,'Data Repository Table'!$H:$H,'Economic Cost Analysis'!$E$27,'Data Repository Table'!$D:$D,'Economic Cost Analysis'!R10)</f>
        <v>892790.0322432</v>
      </c>
      <c r="S27" s="29">
        <f t="shared" si="2"/>
        <v>18221565.024895009</v>
      </c>
      <c r="T27" s="16"/>
      <c r="U27" s="16"/>
      <c r="V27" s="16"/>
      <c r="W27" s="16"/>
    </row>
    <row r="28" spans="1:38" ht="14.25" customHeight="1" x14ac:dyDescent="0.3">
      <c r="A28" s="8" t="s">
        <v>32</v>
      </c>
      <c r="B28" s="8" t="s">
        <v>42</v>
      </c>
      <c r="C28" s="8" t="s">
        <v>44</v>
      </c>
      <c r="D28" s="8" t="s">
        <v>51</v>
      </c>
      <c r="E28" s="8" t="s">
        <v>53</v>
      </c>
      <c r="F28" s="28"/>
      <c r="G28" s="29">
        <f>SUMIFS('Data Repository Table'!$J:$J,'Data Repository Table'!$A:$A,'Economic Cost Analysis'!$A$13,'Data Repository Table'!$B:$B,'Economic Cost Analysis'!$C$24,'Data Repository Table'!$C:$C,'Economic Cost Analysis'!$B$24,'Data Repository Table'!$G:$G,'Economic Cost Analysis'!$D$28,'Data Repository Table'!$H:$H,'Economic Cost Analysis'!$E$28,'Data Repository Table'!$D:$D,'Economic Cost Analysis'!G10)</f>
        <v>869931.04490880016</v>
      </c>
      <c r="H28" s="29">
        <f>SUMIFS('Data Repository Table'!$J:$J,'Data Repository Table'!$A:$A,'Economic Cost Analysis'!$A$13,'Data Repository Table'!$B:$B,'Economic Cost Analysis'!$C$24,'Data Repository Table'!$C:$C,'Economic Cost Analysis'!$B$24,'Data Repository Table'!$G:$G,'Economic Cost Analysis'!$D$28,'Data Repository Table'!$H:$H,'Economic Cost Analysis'!$E$28,'Data Repository Table'!$D:$D,'Economic Cost Analysis'!H10)</f>
        <v>1048015.3689600001</v>
      </c>
      <c r="I28" s="29">
        <f>SUMIFS('Data Repository Table'!$J:$J,'Data Repository Table'!$A:$A,'Economic Cost Analysis'!$A$13,'Data Repository Table'!$B:$B,'Economic Cost Analysis'!$C$24,'Data Repository Table'!$C:$C,'Economic Cost Analysis'!$B$24,'Data Repository Table'!$G:$G,'Economic Cost Analysis'!$D$28,'Data Repository Table'!$H:$H,'Economic Cost Analysis'!$E$28,'Data Repository Table'!$D:$D,'Economic Cost Analysis'!I10)</f>
        <v>1059221.1492352001</v>
      </c>
      <c r="J28" s="29">
        <f>SUMIFS('Data Repository Table'!$J:$J,'Data Repository Table'!$A:$A,'Economic Cost Analysis'!$A$13,'Data Repository Table'!$B:$B,'Economic Cost Analysis'!$C$24,'Data Repository Table'!$C:$C,'Economic Cost Analysis'!$B$24,'Data Repository Table'!$G:$G,'Economic Cost Analysis'!$D$28,'Data Repository Table'!$H:$H,'Economic Cost Analysis'!$E$28,'Data Repository Table'!$D:$D,'Economic Cost Analysis'!J10)</f>
        <v>1420170.6468992003</v>
      </c>
      <c r="K28" s="29">
        <f>SUMIFS('Data Repository Table'!$J:$J,'Data Repository Table'!$A:$A,'Economic Cost Analysis'!$A$13,'Data Repository Table'!$B:$B,'Economic Cost Analysis'!$C$24,'Data Repository Table'!$C:$C,'Economic Cost Analysis'!$B$24,'Data Repository Table'!$G:$G,'Economic Cost Analysis'!$D$28,'Data Repository Table'!$H:$H,'Economic Cost Analysis'!$E$28,'Data Repository Table'!$D:$D,'Economic Cost Analysis'!K10)</f>
        <v>1536276.5699455999</v>
      </c>
      <c r="L28" s="29">
        <f>SUMIFS('Data Repository Table'!$J:$J,'Data Repository Table'!$A:$A,'Economic Cost Analysis'!$A$13,'Data Repository Table'!$B:$B,'Economic Cost Analysis'!$C$24,'Data Repository Table'!$C:$C,'Economic Cost Analysis'!$B$24,'Data Repository Table'!$G:$G,'Economic Cost Analysis'!$D$28,'Data Repository Table'!$H:$H,'Economic Cost Analysis'!$E$28,'Data Repository Table'!$D:$D,'Economic Cost Analysis'!L10)</f>
        <v>785390.46324480022</v>
      </c>
      <c r="M28" s="29">
        <f>SUMIFS('Data Repository Table'!$J:$J,'Data Repository Table'!$A:$A,'Economic Cost Analysis'!$A$13,'Data Repository Table'!$B:$B,'Economic Cost Analysis'!$C$24,'Data Repository Table'!$C:$C,'Economic Cost Analysis'!$B$24,'Data Repository Table'!$G:$G,'Economic Cost Analysis'!$D$28,'Data Repository Table'!$H:$H,'Economic Cost Analysis'!$E$28,'Data Repository Table'!$D:$D,'Economic Cost Analysis'!M10)</f>
        <v>734335.23255680013</v>
      </c>
      <c r="N28" s="29">
        <f>SUMIFS('Data Repository Table'!$J:$J,'Data Repository Table'!$A:$A,'Economic Cost Analysis'!$A$13,'Data Repository Table'!$B:$B,'Economic Cost Analysis'!$C$24,'Data Repository Table'!$C:$C,'Economic Cost Analysis'!$B$24,'Data Repository Table'!$G:$G,'Economic Cost Analysis'!$D$28,'Data Repository Table'!$H:$H,'Economic Cost Analysis'!$E$28,'Data Repository Table'!$D:$D,'Economic Cost Analysis'!N10)</f>
        <v>864587.94414720009</v>
      </c>
      <c r="O28" s="29">
        <f>SUMIFS('Data Repository Table'!$J:$J,'Data Repository Table'!$A:$A,'Economic Cost Analysis'!$A$13,'Data Repository Table'!$B:$B,'Economic Cost Analysis'!$C$24,'Data Repository Table'!$C:$C,'Economic Cost Analysis'!$B$24,'Data Repository Table'!$G:$G,'Economic Cost Analysis'!$D$28,'Data Repository Table'!$H:$H,'Economic Cost Analysis'!$E$28,'Data Repository Table'!$D:$D,'Economic Cost Analysis'!O10)</f>
        <v>788205.73592320003</v>
      </c>
      <c r="P28" s="29">
        <f>SUMIFS('Data Repository Table'!$J:$J,'Data Repository Table'!$A:$A,'Economic Cost Analysis'!$A$13,'Data Repository Table'!$B:$B,'Economic Cost Analysis'!$C$24,'Data Repository Table'!$C:$C,'Economic Cost Analysis'!$B$24,'Data Repository Table'!$G:$G,'Economic Cost Analysis'!$D$28,'Data Repository Table'!$H:$H,'Economic Cost Analysis'!$E$28,'Data Repository Table'!$D:$D,'Economic Cost Analysis'!P10)</f>
        <v>847106.12443520024</v>
      </c>
      <c r="Q28" s="29">
        <f>SUMIFS('Data Repository Table'!$J:$J,'Data Repository Table'!$A:$A,'Economic Cost Analysis'!$A$13,'Data Repository Table'!$B:$B,'Economic Cost Analysis'!$C$24,'Data Repository Table'!$C:$C,'Economic Cost Analysis'!$B$24,'Data Repository Table'!$G:$G,'Economic Cost Analysis'!$D$28,'Data Repository Table'!$H:$H,'Economic Cost Analysis'!$E$28,'Data Repository Table'!$D:$D,'Economic Cost Analysis'!Q10)</f>
        <v>993362.96819200017</v>
      </c>
      <c r="R28" s="29">
        <f>SUMIFS('Data Repository Table'!$J:$J,'Data Repository Table'!$A:$A,'Economic Cost Analysis'!$A$13,'Data Repository Table'!$B:$B,'Economic Cost Analysis'!$C$24,'Data Repository Table'!$C:$C,'Economic Cost Analysis'!$B$24,'Data Repository Table'!$G:$G,'Economic Cost Analysis'!$D$28,'Data Repository Table'!$H:$H,'Economic Cost Analysis'!$E$28,'Data Repository Table'!$D:$D,'Economic Cost Analysis'!R10)</f>
        <v>514489.17112320004</v>
      </c>
      <c r="S28" s="29">
        <f t="shared" si="2"/>
        <v>11461092.4195712</v>
      </c>
      <c r="T28" s="16"/>
      <c r="U28" s="16"/>
      <c r="V28" s="16"/>
      <c r="W28" s="16"/>
    </row>
    <row r="29" spans="1:38" ht="14.25" customHeight="1" x14ac:dyDescent="0.3">
      <c r="A29" s="8" t="s">
        <v>32</v>
      </c>
      <c r="B29" s="8" t="s">
        <v>42</v>
      </c>
      <c r="C29" s="8" t="s">
        <v>44</v>
      </c>
      <c r="D29" s="8" t="s">
        <v>51</v>
      </c>
      <c r="E29" s="8" t="s">
        <v>54</v>
      </c>
      <c r="F29" s="28"/>
      <c r="G29" s="29">
        <f>SUMIFS('Data Repository Table'!$J:$J,'Data Repository Table'!$A:$A,'Economic Cost Analysis'!$A$13,'Data Repository Table'!$B:$B,'Economic Cost Analysis'!$C$24,'Data Repository Table'!$C:$C,'Economic Cost Analysis'!$B$24,'Data Repository Table'!$G:$G,'Economic Cost Analysis'!$D$29,'Data Repository Table'!$H:$H,'Economic Cost Analysis'!$E$29,'Data Repository Table'!$D:$D,'Economic Cost Analysis'!G10)</f>
        <v>921103.45931519999</v>
      </c>
      <c r="H29" s="29">
        <f>SUMIFS('Data Repository Table'!$J:$J,'Data Repository Table'!$A:$A,'Economic Cost Analysis'!$A$13,'Data Repository Table'!$B:$B,'Economic Cost Analysis'!$C$24,'Data Repository Table'!$C:$C,'Economic Cost Analysis'!$B$24,'Data Repository Table'!$G:$G,'Economic Cost Analysis'!$D$29,'Data Repository Table'!$H:$H,'Economic Cost Analysis'!$E$29,'Data Repository Table'!$D:$D,'Economic Cost Analysis'!H10)</f>
        <v>1109663.3318399999</v>
      </c>
      <c r="I29" s="29">
        <f>SUMIFS('Data Repository Table'!$J:$J,'Data Repository Table'!$A:$A,'Economic Cost Analysis'!$A$13,'Data Repository Table'!$B:$B,'Economic Cost Analysis'!$C$24,'Data Repository Table'!$C:$C,'Economic Cost Analysis'!$B$24,'Data Repository Table'!$G:$G,'Economic Cost Analysis'!$D$29,'Data Repository Table'!$H:$H,'Economic Cost Analysis'!$E$29,'Data Repository Table'!$D:$D,'Economic Cost Analysis'!I10)</f>
        <v>1121528.2756608</v>
      </c>
      <c r="J29" s="29">
        <f>SUMIFS('Data Repository Table'!$J:$J,'Data Repository Table'!$A:$A,'Economic Cost Analysis'!$A$13,'Data Repository Table'!$B:$B,'Economic Cost Analysis'!$C$24,'Data Repository Table'!$C:$C,'Economic Cost Analysis'!$B$24,'Data Repository Table'!$G:$G,'Economic Cost Analysis'!$D$29,'Data Repository Table'!$H:$H,'Economic Cost Analysis'!$E$29,'Data Repository Table'!$D:$D,'Economic Cost Analysis'!J10)</f>
        <v>1503710.0967168</v>
      </c>
      <c r="K29" s="29">
        <f>SUMIFS('Data Repository Table'!$J:$J,'Data Repository Table'!$A:$A,'Economic Cost Analysis'!$A$13,'Data Repository Table'!$B:$B,'Economic Cost Analysis'!$C$24,'Data Repository Table'!$C:$C,'Economic Cost Analysis'!$B$24,'Data Repository Table'!$G:$G,'Economic Cost Analysis'!$D$29,'Data Repository Table'!$H:$H,'Economic Cost Analysis'!$E$29,'Data Repository Table'!$D:$D,'Economic Cost Analysis'!K10)</f>
        <v>1626645.7799423998</v>
      </c>
      <c r="L29" s="29">
        <f>SUMIFS('Data Repository Table'!$J:$J,'Data Repository Table'!$A:$A,'Economic Cost Analysis'!$A$13,'Data Repository Table'!$B:$B,'Economic Cost Analysis'!$C$24,'Data Repository Table'!$C:$C,'Economic Cost Analysis'!$B$24,'Data Repository Table'!$G:$G,'Economic Cost Analysis'!$D$29,'Data Repository Table'!$H:$H,'Economic Cost Analysis'!$E$29,'Data Repository Table'!$D:$D,'Economic Cost Analysis'!L10)</f>
        <v>831589.90225920011</v>
      </c>
      <c r="M29" s="29">
        <f>SUMIFS('Data Repository Table'!$J:$J,'Data Repository Table'!$A:$A,'Economic Cost Analysis'!$A$13,'Data Repository Table'!$B:$B,'Economic Cost Analysis'!$C$24,'Data Repository Table'!$C:$C,'Economic Cost Analysis'!$B$24,'Data Repository Table'!$G:$G,'Economic Cost Analysis'!$D$29,'Data Repository Table'!$H:$H,'Economic Cost Analysis'!$E$29,'Data Repository Table'!$D:$D,'Economic Cost Analysis'!M10)</f>
        <v>777531.42270720005</v>
      </c>
      <c r="N29" s="29">
        <f>SUMIFS('Data Repository Table'!$J:$J,'Data Repository Table'!$A:$A,'Economic Cost Analysis'!$A$13,'Data Repository Table'!$B:$B,'Economic Cost Analysis'!$C$24,'Data Repository Table'!$C:$C,'Economic Cost Analysis'!$B$24,'Data Repository Table'!$G:$G,'Economic Cost Analysis'!$D$29,'Data Repository Table'!$H:$H,'Economic Cost Analysis'!$E$29,'Data Repository Table'!$D:$D,'Economic Cost Analysis'!N10)</f>
        <v>915446.05850879999</v>
      </c>
      <c r="O29" s="29">
        <f>SUMIFS('Data Repository Table'!$J:$J,'Data Repository Table'!$A:$A,'Economic Cost Analysis'!$A$13,'Data Repository Table'!$B:$B,'Economic Cost Analysis'!$C$24,'Data Repository Table'!$C:$C,'Economic Cost Analysis'!$B$24,'Data Repository Table'!$G:$G,'Economic Cost Analysis'!$D$29,'Data Repository Table'!$H:$H,'Economic Cost Analysis'!$E$29,'Data Repository Table'!$D:$D,'Economic Cost Analysis'!O10)</f>
        <v>834570.77921279997</v>
      </c>
      <c r="P29" s="29">
        <f>SUMIFS('Data Repository Table'!$J:$J,'Data Repository Table'!$A:$A,'Economic Cost Analysis'!$A$13,'Data Repository Table'!$B:$B,'Economic Cost Analysis'!$C$24,'Data Repository Table'!$C:$C,'Economic Cost Analysis'!$B$24,'Data Repository Table'!$G:$G,'Economic Cost Analysis'!$D$29,'Data Repository Table'!$H:$H,'Economic Cost Analysis'!$E$29,'Data Repository Table'!$D:$D,'Economic Cost Analysis'!P10)</f>
        <v>896935.89646080008</v>
      </c>
      <c r="Q29" s="29">
        <f>SUMIFS('Data Repository Table'!$J:$J,'Data Repository Table'!$A:$A,'Economic Cost Analysis'!$A$13,'Data Repository Table'!$B:$B,'Economic Cost Analysis'!$C$24,'Data Repository Table'!$C:$C,'Economic Cost Analysis'!$B$24,'Data Repository Table'!$G:$G,'Economic Cost Analysis'!$D$29,'Data Repository Table'!$H:$H,'Economic Cost Analysis'!$E$29,'Data Repository Table'!$D:$D,'Economic Cost Analysis'!Q10)</f>
        <v>1051796.083968</v>
      </c>
      <c r="R29" s="29">
        <f>SUMIFS('Data Repository Table'!$J:$J,'Data Repository Table'!$A:$A,'Economic Cost Analysis'!$A$13,'Data Repository Table'!$B:$B,'Economic Cost Analysis'!$C$24,'Data Repository Table'!$C:$C,'Economic Cost Analysis'!$B$24,'Data Repository Table'!$G:$G,'Economic Cost Analysis'!$D$29,'Data Repository Table'!$H:$H,'Economic Cost Analysis'!$E$29,'Data Repository Table'!$D:$D,'Economic Cost Analysis'!R10)</f>
        <v>544753.24001279997</v>
      </c>
      <c r="S29" s="29">
        <f t="shared" si="2"/>
        <v>12135274.3266048</v>
      </c>
      <c r="T29" s="16"/>
      <c r="U29" s="16"/>
      <c r="V29" s="16"/>
      <c r="W29" s="16"/>
    </row>
    <row r="30" spans="1:38" ht="14.25" customHeight="1" x14ac:dyDescent="0.3">
      <c r="A30" s="8" t="s">
        <v>32</v>
      </c>
      <c r="B30" s="8" t="s">
        <v>42</v>
      </c>
      <c r="C30" s="8" t="s">
        <v>44</v>
      </c>
      <c r="D30" s="8" t="s">
        <v>51</v>
      </c>
      <c r="E30" s="8" t="s">
        <v>55</v>
      </c>
      <c r="F30" s="28"/>
      <c r="G30" s="29">
        <f>SUMIFS('Data Repository Table'!$J:$J,'Data Repository Table'!$A:$A,'Economic Cost Analysis'!$A$13,'Data Repository Table'!$B:$B,'Economic Cost Analysis'!$C$24,'Data Repository Table'!$C:$C,'Economic Cost Analysis'!$B$24,'Data Repository Table'!$G:$G,'Economic Cost Analysis'!$D$30,'Data Repository Table'!$H:$H,'Economic Cost Analysis'!$E$30,'Data Repository Table'!$D:$D,'Economic Cost Analysis'!G10)</f>
        <v>498931.04046240001</v>
      </c>
      <c r="H30" s="29">
        <f>SUMIFS('Data Repository Table'!$J:$J,'Data Repository Table'!$A:$A,'Economic Cost Analysis'!$A$13,'Data Repository Table'!$B:$B,'Economic Cost Analysis'!$C$24,'Data Repository Table'!$C:$C,'Economic Cost Analysis'!$B$24,'Data Repository Table'!$G:$G,'Economic Cost Analysis'!$D$30,'Data Repository Table'!$H:$H,'Economic Cost Analysis'!$E$30,'Data Repository Table'!$D:$D,'Economic Cost Analysis'!H10)</f>
        <v>601067.63808000006</v>
      </c>
      <c r="I30" s="29">
        <f>SUMIFS('Data Repository Table'!$J:$J,'Data Repository Table'!$A:$A,'Economic Cost Analysis'!$A$13,'Data Repository Table'!$B:$B,'Economic Cost Analysis'!$C$24,'Data Repository Table'!$C:$C,'Economic Cost Analysis'!$B$24,'Data Repository Table'!$G:$G,'Economic Cost Analysis'!$D$30,'Data Repository Table'!$H:$H,'Economic Cost Analysis'!$E$30,'Data Repository Table'!$D:$D,'Economic Cost Analysis'!I10)</f>
        <v>607494.48264960002</v>
      </c>
      <c r="J30" s="29">
        <f>SUMIFS('Data Repository Table'!$J:$J,'Data Repository Table'!$A:$A,'Economic Cost Analysis'!$A$13,'Data Repository Table'!$B:$B,'Economic Cost Analysis'!$C$24,'Data Repository Table'!$C:$C,'Economic Cost Analysis'!$B$24,'Data Repository Table'!$G:$G,'Economic Cost Analysis'!$D$30,'Data Repository Table'!$H:$H,'Economic Cost Analysis'!$E$30,'Data Repository Table'!$D:$D,'Economic Cost Analysis'!J10)</f>
        <v>814509.63572160015</v>
      </c>
      <c r="K30" s="29">
        <f>SUMIFS('Data Repository Table'!$J:$J,'Data Repository Table'!$A:$A,'Economic Cost Analysis'!$A$13,'Data Repository Table'!$B:$B,'Economic Cost Analysis'!$C$24,'Data Repository Table'!$C:$C,'Economic Cost Analysis'!$B$24,'Data Repository Table'!$G:$G,'Economic Cost Analysis'!$D$30,'Data Repository Table'!$H:$H,'Economic Cost Analysis'!$E$30,'Data Repository Table'!$D:$D,'Economic Cost Analysis'!K10)</f>
        <v>881099.79746879986</v>
      </c>
      <c r="L30" s="29">
        <f>SUMIFS('Data Repository Table'!$J:$J,'Data Repository Table'!$A:$A,'Economic Cost Analysis'!$A$13,'Data Repository Table'!$B:$B,'Economic Cost Analysis'!$C$24,'Data Repository Table'!$C:$C,'Economic Cost Analysis'!$B$24,'Data Repository Table'!$G:$G,'Economic Cost Analysis'!$D$30,'Data Repository Table'!$H:$H,'Economic Cost Analysis'!$E$30,'Data Repository Table'!$D:$D,'Economic Cost Analysis'!L10)</f>
        <v>450444.53039040015</v>
      </c>
      <c r="M30" s="29">
        <f>SUMIFS('Data Repository Table'!$J:$J,'Data Repository Table'!$A:$A,'Economic Cost Analysis'!$A$13,'Data Repository Table'!$B:$B,'Economic Cost Analysis'!$C$24,'Data Repository Table'!$C:$C,'Economic Cost Analysis'!$B$24,'Data Repository Table'!$G:$G,'Economic Cost Analysis'!$D$30,'Data Repository Table'!$H:$H,'Economic Cost Analysis'!$E$30,'Data Repository Table'!$D:$D,'Economic Cost Analysis'!M10)</f>
        <v>421162.85396640003</v>
      </c>
      <c r="N30" s="29">
        <f>SUMIFS('Data Repository Table'!$J:$J,'Data Repository Table'!$A:$A,'Economic Cost Analysis'!$A$13,'Data Repository Table'!$B:$B,'Economic Cost Analysis'!$C$24,'Data Repository Table'!$C:$C,'Economic Cost Analysis'!$B$24,'Data Repository Table'!$G:$G,'Economic Cost Analysis'!$D$30,'Data Repository Table'!$H:$H,'Economic Cost Analysis'!$E$30,'Data Repository Table'!$D:$D,'Economic Cost Analysis'!N10)</f>
        <v>495866.61502560001</v>
      </c>
      <c r="O30" s="29">
        <f>SUMIFS('Data Repository Table'!$J:$J,'Data Repository Table'!$A:$A,'Economic Cost Analysis'!$A$13,'Data Repository Table'!$B:$B,'Economic Cost Analysis'!$C$24,'Data Repository Table'!$C:$C,'Economic Cost Analysis'!$B$24,'Data Repository Table'!$G:$G,'Economic Cost Analysis'!$D$30,'Data Repository Table'!$H:$H,'Economic Cost Analysis'!$E$30,'Data Repository Table'!$D:$D,'Economic Cost Analysis'!O10)</f>
        <v>452059.1720736</v>
      </c>
      <c r="P30" s="29">
        <f>SUMIFS('Data Repository Table'!$J:$J,'Data Repository Table'!$A:$A,'Economic Cost Analysis'!$A$13,'Data Repository Table'!$B:$B,'Economic Cost Analysis'!$C$24,'Data Repository Table'!$C:$C,'Economic Cost Analysis'!$B$24,'Data Repository Table'!$G:$G,'Economic Cost Analysis'!$D$30,'Data Repository Table'!$H:$H,'Economic Cost Analysis'!$E$30,'Data Repository Table'!$D:$D,'Economic Cost Analysis'!P10)</f>
        <v>485840.2772496001</v>
      </c>
      <c r="Q30" s="29">
        <f>SUMIFS('Data Repository Table'!$J:$J,'Data Repository Table'!$A:$A,'Economic Cost Analysis'!$A$13,'Data Repository Table'!$B:$B,'Economic Cost Analysis'!$C$24,'Data Repository Table'!$C:$C,'Economic Cost Analysis'!$B$24,'Data Repository Table'!$G:$G,'Economic Cost Analysis'!$D$30,'Data Repository Table'!$H:$H,'Economic Cost Analysis'!$E$30,'Data Repository Table'!$D:$D,'Economic Cost Analysis'!Q10)</f>
        <v>569722.87881600007</v>
      </c>
      <c r="R30" s="29">
        <f>SUMIFS('Data Repository Table'!$J:$J,'Data Repository Table'!$A:$A,'Economic Cost Analysis'!$A$13,'Data Repository Table'!$B:$B,'Economic Cost Analysis'!$C$24,'Data Repository Table'!$C:$C,'Economic Cost Analysis'!$B$24,'Data Repository Table'!$G:$G,'Economic Cost Analysis'!$D$30,'Data Repository Table'!$H:$H,'Economic Cost Analysis'!$E$30,'Data Repository Table'!$D:$D,'Economic Cost Analysis'!R10)</f>
        <v>295074.67167360004</v>
      </c>
      <c r="S30" s="29">
        <f t="shared" si="2"/>
        <v>6573273.5935776001</v>
      </c>
      <c r="T30" s="16"/>
      <c r="U30" s="16"/>
      <c r="V30" s="16"/>
      <c r="W30" s="16"/>
    </row>
    <row r="31" spans="1:38" ht="14.25" customHeight="1" x14ac:dyDescent="0.3">
      <c r="A31" s="8" t="s">
        <v>32</v>
      </c>
      <c r="B31" s="8" t="s">
        <v>42</v>
      </c>
      <c r="C31" s="8" t="s">
        <v>44</v>
      </c>
      <c r="D31" s="8" t="s">
        <v>56</v>
      </c>
      <c r="E31" s="8" t="s">
        <v>57</v>
      </c>
      <c r="F31" s="30"/>
      <c r="G31" s="29">
        <f>SUMIFS('Data Repository Table'!$J:$J,'Data Repository Table'!$A:$A,'Economic Cost Analysis'!$A$13,'Data Repository Table'!$B:$B,'Economic Cost Analysis'!$C$24,'Data Repository Table'!$C:$C,'Economic Cost Analysis'!$B$24,'Data Repository Table'!$G:$G,'Economic Cost Analysis'!$D$31,'Data Repository Table'!$H:$H,'Economic Cost Analysis'!$E$31,'Data Repository Table'!$D:$D,'Economic Cost Analysis'!G10)</f>
        <v>3198275.9004000002</v>
      </c>
      <c r="H31" s="29">
        <f>SUMIFS('Data Repository Table'!$J:$J,'Data Repository Table'!$A:$A,'Economic Cost Analysis'!$A$13,'Data Repository Table'!$B:$B,'Economic Cost Analysis'!$C$24,'Data Repository Table'!$C:$C,'Economic Cost Analysis'!$B$24,'Data Repository Table'!$G:$G,'Economic Cost Analysis'!$D$31,'Data Repository Table'!$H:$H,'Economic Cost Analysis'!$E$31,'Data Repository Table'!$D:$D,'Economic Cost Analysis'!H10)</f>
        <v>3852997.68</v>
      </c>
      <c r="I31" s="29">
        <f>SUMIFS('Data Repository Table'!$J:$J,'Data Repository Table'!$A:$A,'Economic Cost Analysis'!$A$13,'Data Repository Table'!$B:$B,'Economic Cost Analysis'!$C$24,'Data Repository Table'!$C:$C,'Economic Cost Analysis'!$B$24,'Data Repository Table'!$G:$G,'Economic Cost Analysis'!$D$31,'Data Repository Table'!$H:$H,'Economic Cost Analysis'!$E$31,'Data Repository Table'!$D:$D,'Economic Cost Analysis'!I10)</f>
        <v>3894195.4016000004</v>
      </c>
      <c r="J31" s="29">
        <f>SUMIFS('Data Repository Table'!$J:$J,'Data Repository Table'!$A:$A,'Economic Cost Analysis'!$A$13,'Data Repository Table'!$B:$B,'Economic Cost Analysis'!$C$24,'Data Repository Table'!$C:$C,'Economic Cost Analysis'!$B$24,'Data Repository Table'!$G:$G,'Economic Cost Analysis'!$D$31,'Data Repository Table'!$H:$H,'Economic Cost Analysis'!$E$31,'Data Repository Table'!$D:$D,'Economic Cost Analysis'!J10)</f>
        <v>5221215.6136000007</v>
      </c>
      <c r="K31" s="29">
        <f>SUMIFS('Data Repository Table'!$J:$J,'Data Repository Table'!$A:$A,'Economic Cost Analysis'!$A$13,'Data Repository Table'!$B:$B,'Economic Cost Analysis'!$C$24,'Data Repository Table'!$C:$C,'Economic Cost Analysis'!$B$24,'Data Repository Table'!$G:$G,'Economic Cost Analysis'!$D$31,'Data Repository Table'!$H:$H,'Economic Cost Analysis'!$E$31,'Data Repository Table'!$D:$D,'Economic Cost Analysis'!K10)</f>
        <v>5648075.6247999994</v>
      </c>
      <c r="L31" s="29">
        <f>SUMIFS('Data Repository Table'!$J:$J,'Data Repository Table'!$A:$A,'Economic Cost Analysis'!$A$13,'Data Repository Table'!$B:$B,'Economic Cost Analysis'!$C$24,'Data Repository Table'!$C:$C,'Economic Cost Analysis'!$B$24,'Data Repository Table'!$G:$G,'Economic Cost Analysis'!$D$31,'Data Repository Table'!$H:$H,'Economic Cost Analysis'!$E$31,'Data Repository Table'!$D:$D,'Economic Cost Analysis'!L10)</f>
        <v>2887464.9384000008</v>
      </c>
      <c r="M31" s="29">
        <f>SUMIFS('Data Repository Table'!$J:$J,'Data Repository Table'!$A:$A,'Economic Cost Analysis'!$A$13,'Data Repository Table'!$B:$B,'Economic Cost Analysis'!$C$24,'Data Repository Table'!$C:$C,'Economic Cost Analysis'!$B$24,'Data Repository Table'!$G:$G,'Economic Cost Analysis'!$D$31,'Data Repository Table'!$H:$H,'Economic Cost Analysis'!$E$31,'Data Repository Table'!$D:$D,'Economic Cost Analysis'!M10)</f>
        <v>2699761.8844000003</v>
      </c>
      <c r="N31" s="29">
        <f>SUMIFS('Data Repository Table'!$J:$J,'Data Repository Table'!$A:$A,'Economic Cost Analysis'!$A$13,'Data Repository Table'!$B:$B,'Economic Cost Analysis'!$C$24,'Data Repository Table'!$C:$C,'Economic Cost Analysis'!$B$24,'Data Repository Table'!$G:$G,'Economic Cost Analysis'!$D$31,'Data Repository Table'!$H:$H,'Economic Cost Analysis'!$E$31,'Data Repository Table'!$D:$D,'Economic Cost Analysis'!N10)</f>
        <v>3178632.1476000003</v>
      </c>
      <c r="O31" s="29">
        <f>SUMIFS('Data Repository Table'!$J:$J,'Data Repository Table'!$A:$A,'Economic Cost Analysis'!$A$13,'Data Repository Table'!$B:$B,'Economic Cost Analysis'!$C$24,'Data Repository Table'!$C:$C,'Economic Cost Analysis'!$B$24,'Data Repository Table'!$G:$G,'Economic Cost Analysis'!$D$31,'Data Repository Table'!$H:$H,'Economic Cost Analysis'!$E$31,'Data Repository Table'!$D:$D,'Economic Cost Analysis'!O10)</f>
        <v>2897815.2056</v>
      </c>
      <c r="P31" s="29">
        <f>SUMIFS('Data Repository Table'!$J:$J,'Data Repository Table'!$A:$A,'Economic Cost Analysis'!$A$13,'Data Repository Table'!$B:$B,'Economic Cost Analysis'!$C$24,'Data Repository Table'!$C:$C,'Economic Cost Analysis'!$B$24,'Data Repository Table'!$G:$G,'Economic Cost Analysis'!$D$31,'Data Repository Table'!$H:$H,'Economic Cost Analysis'!$E$31,'Data Repository Table'!$D:$D,'Economic Cost Analysis'!P10)</f>
        <v>3114360.7516000005</v>
      </c>
      <c r="Q31" s="29">
        <f>SUMIFS('Data Repository Table'!$J:$J,'Data Repository Table'!$A:$A,'Economic Cost Analysis'!$A$13,'Data Repository Table'!$B:$B,'Economic Cost Analysis'!$C$24,'Data Repository Table'!$C:$C,'Economic Cost Analysis'!$B$24,'Data Repository Table'!$G:$G,'Economic Cost Analysis'!$D$31,'Data Repository Table'!$H:$H,'Economic Cost Analysis'!$E$31,'Data Repository Table'!$D:$D,'Economic Cost Analysis'!Q10)</f>
        <v>3652069.7360000005</v>
      </c>
      <c r="R31" s="29">
        <f>SUMIFS('Data Repository Table'!$J:$J,'Data Repository Table'!$A:$A,'Economic Cost Analysis'!$A$13,'Data Repository Table'!$B:$B,'Economic Cost Analysis'!$C$24,'Data Repository Table'!$C:$C,'Economic Cost Analysis'!$B$24,'Data Repository Table'!$G:$G,'Economic Cost Analysis'!$D$31,'Data Repository Table'!$H:$H,'Economic Cost Analysis'!$E$31,'Data Repository Table'!$D:$D,'Economic Cost Analysis'!R10)</f>
        <v>1891504.3056000001</v>
      </c>
      <c r="S31" s="29">
        <f t="shared" si="2"/>
        <v>42136369.189600006</v>
      </c>
      <c r="T31" s="16"/>
      <c r="U31" s="16"/>
      <c r="V31" s="16"/>
      <c r="W31" s="16"/>
    </row>
    <row r="32" spans="1:38" ht="14.25" customHeight="1" x14ac:dyDescent="0.3">
      <c r="A32" s="8" t="s">
        <v>59</v>
      </c>
      <c r="B32" s="8" t="s">
        <v>42</v>
      </c>
      <c r="C32" s="8"/>
      <c r="D32" s="8"/>
      <c r="E32" s="8"/>
      <c r="F32" s="30"/>
      <c r="G32" s="103">
        <f>SUMIFS('Data Repository Table'!$J:$J,'Data Repository Table'!$A:$A,'Economic Cost Analysis'!$A$21,'Data Repository Table'!$C:$C,'Economic Cost Analysis'!$B$32,'Data Repository Table'!$D:$D,'Economic Cost Analysis'!G10)</f>
        <v>214.968999</v>
      </c>
      <c r="H32" s="103">
        <f>SUMIFS('Data Repository Table'!$J:$J,'Data Repository Table'!$A:$A,'Economic Cost Analysis'!$A$21,'Data Repository Table'!$C:$C,'Economic Cost Analysis'!$B$32,'Data Repository Table'!$D:$D,'Economic Cost Analysis'!H10)</f>
        <v>228.199051</v>
      </c>
      <c r="I32" s="103">
        <f>SUMIFS('Data Repository Table'!$J:$J,'Data Repository Table'!$A:$A,'Economic Cost Analysis'!$A$21,'Data Repository Table'!$C:$C,'Economic Cost Analysis'!$B$32,'Data Repository Table'!$D:$D,'Economic Cost Analysis'!I10)</f>
        <v>216.53646700000002</v>
      </c>
      <c r="J32" s="103">
        <f>SUMIFS('Data Repository Table'!$J:$J,'Data Repository Table'!$A:$A,'Economic Cost Analysis'!$A$21,'Data Repository Table'!$C:$C,'Economic Cost Analysis'!$B$32,'Data Repository Table'!$D:$D,'Economic Cost Analysis'!J10)</f>
        <v>236.760276</v>
      </c>
      <c r="K32" s="103">
        <f>SUMIFS('Data Repository Table'!$J:$J,'Data Repository Table'!$A:$A,'Economic Cost Analysis'!$A$21,'Data Repository Table'!$C:$C,'Economic Cost Analysis'!$B$32,'Data Repository Table'!$D:$D,'Economic Cost Analysis'!K10)</f>
        <v>232.052864</v>
      </c>
      <c r="L32" s="103">
        <f>SUMIFS('Data Repository Table'!$J:$J,'Data Repository Table'!$A:$A,'Economic Cost Analysis'!$A$21,'Data Repository Table'!$C:$C,'Economic Cost Analysis'!$B$32,'Data Repository Table'!$D:$D,'Economic Cost Analysis'!L10)</f>
        <v>240.21016</v>
      </c>
      <c r="M32" s="103">
        <f>SUMIFS('Data Repository Table'!$J:$J,'Data Repository Table'!$A:$A,'Economic Cost Analysis'!$A$21,'Data Repository Table'!$C:$C,'Economic Cost Analysis'!$B$32,'Data Repository Table'!$D:$D,'Economic Cost Analysis'!M10)</f>
        <v>288.160549</v>
      </c>
      <c r="N32" s="103">
        <f>SUMIFS('Data Repository Table'!$J:$J,'Data Repository Table'!$A:$A,'Economic Cost Analysis'!$A$21,'Data Repository Table'!$C:$C,'Economic Cost Analysis'!$B$32,'Data Repository Table'!$D:$D,'Economic Cost Analysis'!N10)</f>
        <v>306.884524</v>
      </c>
      <c r="O32" s="103">
        <f>SUMIFS('Data Repository Table'!$J:$J,'Data Repository Table'!$A:$A,'Economic Cost Analysis'!$A$21,'Data Repository Table'!$C:$C,'Economic Cost Analysis'!$B$32,'Data Repository Table'!$D:$D,'Economic Cost Analysis'!O10)</f>
        <v>367.65100600000005</v>
      </c>
      <c r="P32" s="103">
        <f>SUMIFS('Data Repository Table'!$J:$J,'Data Repository Table'!$A:$A,'Economic Cost Analysis'!$A$21,'Data Repository Table'!$C:$C,'Economic Cost Analysis'!$B$32,'Data Repository Table'!$D:$D,'Economic Cost Analysis'!P10)</f>
        <v>351.99016599999999</v>
      </c>
      <c r="Q32" s="103">
        <f>SUMIFS('Data Repository Table'!$J:$J,'Data Repository Table'!$A:$A,'Economic Cost Analysis'!$A$21,'Data Repository Table'!$C:$C,'Economic Cost Analysis'!$B$32,'Data Repository Table'!$D:$D,'Economic Cost Analysis'!Q10)</f>
        <v>362.822</v>
      </c>
      <c r="R32" s="103">
        <f>SUMIFS('Data Repository Table'!$J:$J,'Data Repository Table'!$A:$A,'Economic Cost Analysis'!$A$21,'Data Repository Table'!$C:$C,'Economic Cost Analysis'!$B$32,'Data Repository Table'!$D:$D,'Economic Cost Analysis'!R10)</f>
        <v>260.31229999999999</v>
      </c>
      <c r="S32" s="103">
        <f>SUM(G32:R32)</f>
        <v>3306.5483620000005</v>
      </c>
      <c r="T32" s="16"/>
      <c r="U32" s="16"/>
      <c r="V32" s="16"/>
      <c r="W32" s="16"/>
    </row>
    <row r="33" spans="1:38" ht="14.25" customHeight="1" x14ac:dyDescent="0.3">
      <c r="A33" s="140"/>
      <c r="B33" s="141" t="s">
        <v>42</v>
      </c>
      <c r="C33" s="142"/>
      <c r="D33" s="142"/>
      <c r="E33" s="141" t="s">
        <v>120</v>
      </c>
      <c r="F33" s="142"/>
      <c r="G33" s="143">
        <f>(G24+G25+G26+G27+G28+G29+G30+G31)/(G32*1000)</f>
        <v>52.749704483604205</v>
      </c>
      <c r="H33" s="143">
        <f t="shared" ref="H33:R33" si="3">(H24+H25+H26+H27+H28+H29+H30+H31)/(H32*1000)</f>
        <v>59.863878813385597</v>
      </c>
      <c r="I33" s="143">
        <f t="shared" si="3"/>
        <v>63.762690282929732</v>
      </c>
      <c r="J33" s="143">
        <f t="shared" si="3"/>
        <v>78.188472724753353</v>
      </c>
      <c r="K33" s="143">
        <f t="shared" si="3"/>
        <v>86.296565119062237</v>
      </c>
      <c r="L33" s="143">
        <f t="shared" si="3"/>
        <v>53.948353573134469</v>
      </c>
      <c r="M33" s="143">
        <f t="shared" si="3"/>
        <v>48.540531907011328</v>
      </c>
      <c r="N33" s="143">
        <f t="shared" si="3"/>
        <v>53.6634853464152</v>
      </c>
      <c r="O33" s="143">
        <f t="shared" si="3"/>
        <v>40.836500744441324</v>
      </c>
      <c r="P33" s="143">
        <f t="shared" si="3"/>
        <v>45.840777989347593</v>
      </c>
      <c r="Q33" s="143">
        <f t="shared" si="3"/>
        <v>52.15056777763202</v>
      </c>
      <c r="R33" s="143">
        <f t="shared" si="3"/>
        <v>32.611103369040954</v>
      </c>
      <c r="S33" s="143">
        <f>SUM(G33:R33)</f>
        <v>668.45263213075793</v>
      </c>
      <c r="T33" s="144"/>
      <c r="U33" s="144"/>
      <c r="V33" s="144"/>
      <c r="W33" s="144"/>
      <c r="X33" s="145"/>
      <c r="Y33" s="145"/>
      <c r="Z33" s="145"/>
      <c r="AA33" s="145"/>
      <c r="AB33" s="145"/>
      <c r="AC33" s="145"/>
      <c r="AD33" s="145"/>
      <c r="AE33" s="145"/>
      <c r="AF33" s="145"/>
      <c r="AG33" s="145"/>
      <c r="AH33" s="145"/>
      <c r="AI33" s="145"/>
      <c r="AJ33" s="145"/>
      <c r="AK33" s="145"/>
      <c r="AL33" s="145"/>
    </row>
    <row r="34" spans="1:38" ht="14.25" customHeight="1" x14ac:dyDescent="0.3">
      <c r="A34" s="126"/>
      <c r="B34" s="126"/>
      <c r="C34" s="126"/>
      <c r="D34" s="126"/>
      <c r="E34" s="126"/>
      <c r="F34" s="146"/>
      <c r="G34" s="146"/>
      <c r="H34" s="146"/>
      <c r="I34" s="146"/>
      <c r="J34" s="146"/>
      <c r="K34" s="146"/>
      <c r="L34" s="146"/>
      <c r="M34" s="146"/>
      <c r="N34" s="146"/>
      <c r="O34" s="146"/>
      <c r="P34" s="146"/>
      <c r="Q34" s="146"/>
      <c r="R34" s="137"/>
      <c r="S34" s="131"/>
      <c r="T34" s="131"/>
      <c r="U34" s="131"/>
      <c r="V34" s="131"/>
      <c r="W34" s="131"/>
    </row>
    <row r="35" spans="1:38" ht="14.25" customHeight="1" x14ac:dyDescent="0.3">
      <c r="A35" s="8" t="s">
        <v>32</v>
      </c>
      <c r="B35" s="8" t="s">
        <v>43</v>
      </c>
      <c r="C35" s="8" t="s">
        <v>44</v>
      </c>
      <c r="D35" s="8" t="s">
        <v>46</v>
      </c>
      <c r="E35" s="8" t="s">
        <v>47</v>
      </c>
      <c r="F35" s="28"/>
      <c r="G35" s="29">
        <f>SUMIFS('Data Repository Table'!$J:$J,'Data Repository Table'!$A:$A,'Economic Cost Analysis'!$A$35,'Data Repository Table'!$B:$B,'Economic Cost Analysis'!$C$35,'Data Repository Table'!$C:$C,'Economic Cost Analysis'!$B$35,'Data Repository Table'!$G:$G,'Economic Cost Analysis'!$D$35,'Data Repository Table'!$H:$H,'Economic Cost Analysis'!$E$35,'Data Repository Table'!$D:$D,'Economic Cost Analysis'!G10)</f>
        <v>1625596.3356633</v>
      </c>
      <c r="H35" s="29">
        <f>SUMIFS('Data Repository Table'!$J:$J,'Data Repository Table'!$A:$A,'Economic Cost Analysis'!$A$35,'Data Repository Table'!$B:$B,'Economic Cost Analysis'!$C$35,'Data Repository Table'!$C:$C,'Economic Cost Analysis'!$B$35,'Data Repository Table'!$G:$G,'Economic Cost Analysis'!$D$35,'Data Repository Table'!$H:$H,'Economic Cost Analysis'!$E$35,'Data Repository Table'!$D:$D,'Economic Cost Analysis'!H10)</f>
        <v>1295067.8472731998</v>
      </c>
      <c r="I35" s="29">
        <f>SUMIFS('Data Repository Table'!$J:$J,'Data Repository Table'!$A:$A,'Economic Cost Analysis'!$A$35,'Data Repository Table'!$B:$B,'Economic Cost Analysis'!$C$35,'Data Repository Table'!$C:$C,'Economic Cost Analysis'!$B$35,'Data Repository Table'!$G:$G,'Economic Cost Analysis'!$D$35,'Data Repository Table'!$H:$H,'Economic Cost Analysis'!$E$35,'Data Repository Table'!$D:$D,'Economic Cost Analysis'!I10)</f>
        <v>1750624.8818057997</v>
      </c>
      <c r="J35" s="29">
        <f>SUMIFS('Data Repository Table'!$J:$J,'Data Repository Table'!$A:$A,'Economic Cost Analysis'!$A$35,'Data Repository Table'!$B:$B,'Economic Cost Analysis'!$C$35,'Data Repository Table'!$C:$C,'Economic Cost Analysis'!$B$35,'Data Repository Table'!$G:$G,'Economic Cost Analysis'!$D$35,'Data Repository Table'!$H:$H,'Economic Cost Analysis'!$E$35,'Data Repository Table'!$D:$D,'Economic Cost Analysis'!J10)</f>
        <v>1472529.3869285996</v>
      </c>
      <c r="K35" s="29">
        <f>SUMIFS('Data Repository Table'!$J:$J,'Data Repository Table'!$A:$A,'Economic Cost Analysis'!$A$35,'Data Repository Table'!$B:$B,'Economic Cost Analysis'!$C$35,'Data Repository Table'!$C:$C,'Economic Cost Analysis'!$B$35,'Data Repository Table'!$G:$G,'Economic Cost Analysis'!$D$35,'Data Repository Table'!$H:$H,'Economic Cost Analysis'!$E$35,'Data Repository Table'!$D:$D,'Economic Cost Analysis'!K10)</f>
        <v>1252200.4923928501</v>
      </c>
      <c r="L35" s="29">
        <f>SUMIFS('Data Repository Table'!$J:$J,'Data Repository Table'!$A:$A,'Economic Cost Analysis'!$A$35,'Data Repository Table'!$B:$B,'Economic Cost Analysis'!$C$35,'Data Repository Table'!$C:$C,'Economic Cost Analysis'!$B$35,'Data Repository Table'!$G:$G,'Economic Cost Analysis'!$D$35,'Data Repository Table'!$H:$H,'Economic Cost Analysis'!$E$35,'Data Repository Table'!$D:$D,'Economic Cost Analysis'!L10)</f>
        <v>1406782.6738875001</v>
      </c>
      <c r="M35" s="29">
        <f>SUMIFS('Data Repository Table'!$J:$J,'Data Repository Table'!$A:$A,'Economic Cost Analysis'!$A$35,'Data Repository Table'!$B:$B,'Economic Cost Analysis'!$C$35,'Data Repository Table'!$C:$C,'Economic Cost Analysis'!$B$35,'Data Repository Table'!$G:$G,'Economic Cost Analysis'!$D$35,'Data Repository Table'!$H:$H,'Economic Cost Analysis'!$E$35,'Data Repository Table'!$D:$D,'Economic Cost Analysis'!M10)</f>
        <v>1877449.5046125001</v>
      </c>
      <c r="N35" s="29">
        <f>SUMIFS('Data Repository Table'!$J:$J,'Data Repository Table'!$A:$A,'Economic Cost Analysis'!$A$35,'Data Repository Table'!$B:$B,'Economic Cost Analysis'!$C$35,'Data Repository Table'!$C:$C,'Economic Cost Analysis'!$B$35,'Data Repository Table'!$G:$G,'Economic Cost Analysis'!$D$35,'Data Repository Table'!$H:$H,'Economic Cost Analysis'!$E$35,'Data Repository Table'!$D:$D,'Economic Cost Analysis'!N10)</f>
        <v>1912219.1750437501</v>
      </c>
      <c r="O35" s="29">
        <f>SUMIFS('Data Repository Table'!$J:$J,'Data Repository Table'!$A:$A,'Economic Cost Analysis'!$A$35,'Data Repository Table'!$B:$B,'Economic Cost Analysis'!$C$35,'Data Repository Table'!$C:$C,'Economic Cost Analysis'!$B$35,'Data Repository Table'!$G:$G,'Economic Cost Analysis'!$D$35,'Data Repository Table'!$H:$H,'Economic Cost Analysis'!$E$35,'Data Repository Table'!$D:$D,'Economic Cost Analysis'!O10)</f>
        <v>2266625.1980531253</v>
      </c>
      <c r="P35" s="29">
        <f>SUMIFS('Data Repository Table'!$J:$J,'Data Repository Table'!$A:$A,'Economic Cost Analysis'!$A$35,'Data Repository Table'!$B:$B,'Economic Cost Analysis'!$C$35,'Data Repository Table'!$C:$C,'Economic Cost Analysis'!$B$35,'Data Repository Table'!$G:$G,'Economic Cost Analysis'!$D$35,'Data Repository Table'!$H:$H,'Economic Cost Analysis'!$E$35,'Data Repository Table'!$D:$D,'Economic Cost Analysis'!P10)</f>
        <v>2234200.5744250002</v>
      </c>
      <c r="Q35" s="29">
        <f>SUMIFS('Data Repository Table'!$J:$J,'Data Repository Table'!$A:$A,'Economic Cost Analysis'!$A$35,'Data Repository Table'!$B:$B,'Economic Cost Analysis'!$C$35,'Data Repository Table'!$C:$C,'Economic Cost Analysis'!$B$35,'Data Repository Table'!$G:$G,'Economic Cost Analysis'!$D$35,'Data Repository Table'!$H:$H,'Economic Cost Analysis'!$E$35,'Data Repository Table'!$D:$D,'Economic Cost Analysis'!Q10)</f>
        <v>2593715.6428375002</v>
      </c>
      <c r="R35" s="29">
        <f>SUMIFS('Data Repository Table'!$J:$J,'Data Repository Table'!$A:$A,'Economic Cost Analysis'!$A$35,'Data Repository Table'!$B:$B,'Economic Cost Analysis'!$C$35,'Data Repository Table'!$C:$C,'Economic Cost Analysis'!$B$35,'Data Repository Table'!$G:$G,'Economic Cost Analysis'!$D$35,'Data Repository Table'!$H:$H,'Economic Cost Analysis'!$E$35,'Data Repository Table'!$D:$D,'Economic Cost Analysis'!R10)</f>
        <v>2274807.7859325004</v>
      </c>
      <c r="S35" s="29">
        <f>SUM(G35:R35)</f>
        <v>21961819.498855624</v>
      </c>
      <c r="T35" s="16"/>
      <c r="U35" s="16"/>
      <c r="V35" s="16"/>
      <c r="W35" s="16"/>
    </row>
    <row r="36" spans="1:38" ht="14.25" customHeight="1" x14ac:dyDescent="0.3">
      <c r="A36" s="8" t="s">
        <v>32</v>
      </c>
      <c r="B36" s="8" t="s">
        <v>43</v>
      </c>
      <c r="C36" s="8" t="s">
        <v>44</v>
      </c>
      <c r="D36" s="8" t="s">
        <v>48</v>
      </c>
      <c r="E36" s="8" t="s">
        <v>49</v>
      </c>
      <c r="F36" s="28"/>
      <c r="G36" s="29">
        <f>SUMIFS('Data Repository Table'!$J:$J,'Data Repository Table'!$A:$A,'Economic Cost Analysis'!$A$35,'Data Repository Table'!$B:$B,'Economic Cost Analysis'!$C$35,'Data Repository Table'!$C:$C,'Economic Cost Analysis'!$B$35,'Data Repository Table'!$G:$G,'Economic Cost Analysis'!$D$36,'Data Repository Table'!$H:$H,'Economic Cost Analysis'!$E$36,'Data Repository Table'!$D:$D,'Economic Cost Analysis'!G10)</f>
        <v>895736.75638589996</v>
      </c>
      <c r="H36" s="29">
        <f>SUMIFS('Data Repository Table'!$J:$J,'Data Repository Table'!$A:$A,'Economic Cost Analysis'!$A$35,'Data Repository Table'!$B:$B,'Economic Cost Analysis'!$C$35,'Data Repository Table'!$C:$C,'Economic Cost Analysis'!$B$35,'Data Repository Table'!$G:$G,'Economic Cost Analysis'!$D$36,'Data Repository Table'!$H:$H,'Economic Cost Analysis'!$E$36,'Data Repository Table'!$D:$D,'Economic Cost Analysis'!H10)</f>
        <v>713608.81380359991</v>
      </c>
      <c r="I36" s="29">
        <f>SUMIFS('Data Repository Table'!$J:$J,'Data Repository Table'!$A:$A,'Economic Cost Analysis'!$A$35,'Data Repository Table'!$B:$B,'Economic Cost Analysis'!$C$35,'Data Repository Table'!$C:$C,'Economic Cost Analysis'!$B$35,'Data Repository Table'!$G:$G,'Economic Cost Analysis'!$D$36,'Data Repository Table'!$H:$H,'Economic Cost Analysis'!$E$36,'Data Repository Table'!$D:$D,'Economic Cost Analysis'!I10)</f>
        <v>964630.03691340005</v>
      </c>
      <c r="J36" s="29">
        <f>SUMIFS('Data Repository Table'!$J:$J,'Data Repository Table'!$A:$A,'Economic Cost Analysis'!$A$35,'Data Repository Table'!$B:$B,'Economic Cost Analysis'!$C$35,'Data Repository Table'!$C:$C,'Economic Cost Analysis'!$B$35,'Data Repository Table'!$G:$G,'Economic Cost Analysis'!$D$36,'Data Repository Table'!$H:$H,'Economic Cost Analysis'!$E$36,'Data Repository Table'!$D:$D,'Economic Cost Analysis'!J10)</f>
        <v>811393.74381779996</v>
      </c>
      <c r="K36" s="29">
        <f>SUMIFS('Data Repository Table'!$J:$J,'Data Repository Table'!$A:$A,'Economic Cost Analysis'!$A$35,'Data Repository Table'!$B:$B,'Economic Cost Analysis'!$C$35,'Data Repository Table'!$C:$C,'Economic Cost Analysis'!$B$35,'Data Repository Table'!$G:$G,'Economic Cost Analysis'!$D$36,'Data Repository Table'!$H:$H,'Economic Cost Analysis'!$E$36,'Data Repository Table'!$D:$D,'Economic Cost Analysis'!K10)</f>
        <v>689988.02642055007</v>
      </c>
      <c r="L36" s="29">
        <f>SUMIFS('Data Repository Table'!$J:$J,'Data Repository Table'!$A:$A,'Economic Cost Analysis'!$A$35,'Data Repository Table'!$B:$B,'Economic Cost Analysis'!$C$35,'Data Repository Table'!$C:$C,'Economic Cost Analysis'!$B$35,'Data Repository Table'!$G:$G,'Economic Cost Analysis'!$D$36,'Data Repository Table'!$H:$H,'Economic Cost Analysis'!$E$36,'Data Repository Table'!$D:$D,'Economic Cost Analysis'!L10)</f>
        <v>775165.96316250006</v>
      </c>
      <c r="M36" s="29">
        <f>SUMIFS('Data Repository Table'!$J:$J,'Data Repository Table'!$A:$A,'Economic Cost Analysis'!$A$35,'Data Repository Table'!$B:$B,'Economic Cost Analysis'!$C$35,'Data Repository Table'!$C:$C,'Economic Cost Analysis'!$B$35,'Data Repository Table'!$G:$G,'Economic Cost Analysis'!$D$36,'Data Repository Table'!$H:$H,'Economic Cost Analysis'!$E$36,'Data Repository Table'!$D:$D,'Economic Cost Analysis'!M10)</f>
        <v>1034512.9923375</v>
      </c>
      <c r="N36" s="29">
        <f>SUMIFS('Data Repository Table'!$J:$J,'Data Repository Table'!$A:$A,'Economic Cost Analysis'!$A$35,'Data Repository Table'!$B:$B,'Economic Cost Analysis'!$C$35,'Data Repository Table'!$C:$C,'Economic Cost Analysis'!$B$35,'Data Repository Table'!$G:$G,'Economic Cost Analysis'!$D$36,'Data Repository Table'!$H:$H,'Economic Cost Analysis'!$E$36,'Data Repository Table'!$D:$D,'Economic Cost Analysis'!N10)</f>
        <v>888365.66788124992</v>
      </c>
      <c r="O36" s="29">
        <f>SUMIFS('Data Repository Table'!$J:$J,'Data Repository Table'!$A:$A,'Economic Cost Analysis'!$A$35,'Data Repository Table'!$B:$B,'Economic Cost Analysis'!$C$35,'Data Repository Table'!$C:$C,'Economic Cost Analysis'!$B$35,'Data Repository Table'!$G:$G,'Economic Cost Analysis'!$D$36,'Data Repository Table'!$H:$H,'Economic Cost Analysis'!$E$36,'Data Repository Table'!$D:$D,'Economic Cost Analysis'!O10)</f>
        <v>1248956.7417843752</v>
      </c>
      <c r="P36" s="29">
        <f>SUMIFS('Data Repository Table'!$J:$J,'Data Repository Table'!$A:$A,'Economic Cost Analysis'!$A$35,'Data Repository Table'!$B:$B,'Economic Cost Analysis'!$C$35,'Data Repository Table'!$C:$C,'Economic Cost Analysis'!$B$35,'Data Repository Table'!$G:$G,'Economic Cost Analysis'!$D$36,'Data Repository Table'!$H:$H,'Economic Cost Analysis'!$E$36,'Data Repository Table'!$D:$D,'Economic Cost Analysis'!P10)</f>
        <v>680069.70427499991</v>
      </c>
      <c r="Q36" s="29">
        <f>SUMIFS('Data Repository Table'!$J:$J,'Data Repository Table'!$A:$A,'Economic Cost Analysis'!$A$35,'Data Repository Table'!$B:$B,'Economic Cost Analysis'!$C$35,'Data Repository Table'!$C:$C,'Economic Cost Analysis'!$B$35,'Data Repository Table'!$G:$G,'Economic Cost Analysis'!$D$36,'Data Repository Table'!$H:$H,'Economic Cost Analysis'!$E$36,'Data Repository Table'!$D:$D,'Economic Cost Analysis'!Q10)</f>
        <v>878169.84401249979</v>
      </c>
      <c r="R36" s="29">
        <f>SUMIFS('Data Repository Table'!$J:$J,'Data Repository Table'!$A:$A,'Economic Cost Analysis'!$A$35,'Data Repository Table'!$B:$B,'Economic Cost Analysis'!$C$35,'Data Repository Table'!$C:$C,'Economic Cost Analysis'!$B$35,'Data Repository Table'!$G:$G,'Economic Cost Analysis'!$D$36,'Data Repository Table'!$H:$H,'Economic Cost Analysis'!$E$36,'Data Repository Table'!$D:$D,'Economic Cost Analysis'!R10)</f>
        <v>1253465.5146975003</v>
      </c>
      <c r="S36" s="29">
        <f t="shared" ref="S36:S42" si="4">SUM(G36:R36)</f>
        <v>10834063.805491872</v>
      </c>
      <c r="T36" s="16"/>
      <c r="U36" s="16"/>
      <c r="V36" s="16"/>
      <c r="W36" s="16"/>
    </row>
    <row r="37" spans="1:38" ht="14.25" customHeight="1" x14ac:dyDescent="0.3">
      <c r="A37" s="8" t="s">
        <v>32</v>
      </c>
      <c r="B37" s="8" t="s">
        <v>43</v>
      </c>
      <c r="C37" s="8" t="s">
        <v>44</v>
      </c>
      <c r="D37" s="8" t="s">
        <v>48</v>
      </c>
      <c r="E37" s="8" t="s">
        <v>50</v>
      </c>
      <c r="F37" s="28"/>
      <c r="G37" s="29">
        <f>SUMIFS('Data Repository Table'!$J:$J,'Data Repository Table'!$A:$A,'Economic Cost Analysis'!$A$35,'Data Repository Table'!$B:$B,'Economic Cost Analysis'!$C$35,'Data Repository Table'!$C:$C,'Economic Cost Analysis'!$B$35,'Data Repository Table'!$G:$G,'Economic Cost Analysis'!$D$37,'Data Repository Table'!$H:$H,'Economic Cost Analysis'!$E$37,'Data Repository Table'!$D:$D,'Economic Cost Analysis'!G10)</f>
        <v>829385.88554250007</v>
      </c>
      <c r="H37" s="29">
        <f>SUMIFS('Data Repository Table'!$J:$J,'Data Repository Table'!$A:$A,'Economic Cost Analysis'!$A$35,'Data Repository Table'!$B:$B,'Economic Cost Analysis'!$C$35,'Data Repository Table'!$C:$C,'Economic Cost Analysis'!$B$35,'Data Repository Table'!$G:$G,'Economic Cost Analysis'!$D$37,'Data Repository Table'!$H:$H,'Economic Cost Analysis'!$E$37,'Data Repository Table'!$D:$D,'Economic Cost Analysis'!H10)</f>
        <v>660748.90166999993</v>
      </c>
      <c r="I37" s="29">
        <f>SUMIFS('Data Repository Table'!$J:$J,'Data Repository Table'!$A:$A,'Economic Cost Analysis'!$A$35,'Data Repository Table'!$B:$B,'Economic Cost Analysis'!$C$35,'Data Repository Table'!$C:$C,'Economic Cost Analysis'!$B$35,'Data Repository Table'!$G:$G,'Economic Cost Analysis'!$D$37,'Data Repository Table'!$H:$H,'Economic Cost Analysis'!$E$37,'Data Repository Table'!$D:$D,'Economic Cost Analysis'!I10)</f>
        <v>893175.96010499995</v>
      </c>
      <c r="J37" s="29">
        <f>SUMIFS('Data Repository Table'!$J:$J,'Data Repository Table'!$A:$A,'Economic Cost Analysis'!$A$35,'Data Repository Table'!$B:$B,'Economic Cost Analysis'!$C$35,'Data Repository Table'!$C:$C,'Economic Cost Analysis'!$B$35,'Data Repository Table'!$G:$G,'Economic Cost Analysis'!$D$37,'Data Repository Table'!$H:$H,'Economic Cost Analysis'!$E$37,'Data Repository Table'!$D:$D,'Economic Cost Analysis'!J10)</f>
        <v>751290.50353499991</v>
      </c>
      <c r="K37" s="29">
        <f>SUMIFS('Data Repository Table'!$J:$J,'Data Repository Table'!$A:$A,'Economic Cost Analysis'!$A$35,'Data Repository Table'!$B:$B,'Economic Cost Analysis'!$C$35,'Data Repository Table'!$C:$C,'Economic Cost Analysis'!$B$35,'Data Repository Table'!$G:$G,'Economic Cost Analysis'!$D$37,'Data Repository Table'!$H:$H,'Economic Cost Analysis'!$E$37,'Data Repository Table'!$D:$D,'Economic Cost Analysis'!K10)</f>
        <v>638877.80224125006</v>
      </c>
      <c r="L37" s="29">
        <f>SUMIFS('Data Repository Table'!$J:$J,'Data Repository Table'!$A:$A,'Economic Cost Analysis'!$A$35,'Data Repository Table'!$B:$B,'Economic Cost Analysis'!$C$35,'Data Repository Table'!$C:$C,'Economic Cost Analysis'!$B$35,'Data Repository Table'!$G:$G,'Economic Cost Analysis'!$D$37,'Data Repository Table'!$H:$H,'Economic Cost Analysis'!$E$37,'Data Repository Table'!$D:$D,'Economic Cost Analysis'!L10)</f>
        <v>717746.26218750002</v>
      </c>
      <c r="M37" s="29">
        <f>SUMIFS('Data Repository Table'!$J:$J,'Data Repository Table'!$A:$A,'Economic Cost Analysis'!$A$35,'Data Repository Table'!$B:$B,'Economic Cost Analysis'!$C$35,'Data Repository Table'!$C:$C,'Economic Cost Analysis'!$B$35,'Data Repository Table'!$G:$G,'Economic Cost Analysis'!$D$37,'Data Repository Table'!$H:$H,'Economic Cost Analysis'!$E$37,'Data Repository Table'!$D:$D,'Economic Cost Analysis'!M10)</f>
        <v>957882.40031249996</v>
      </c>
      <c r="N37" s="29">
        <f>SUMIFS('Data Repository Table'!$J:$J,'Data Repository Table'!$A:$A,'Economic Cost Analysis'!$A$35,'Data Repository Table'!$B:$B,'Economic Cost Analysis'!$C$35,'Data Repository Table'!$C:$C,'Economic Cost Analysis'!$B$35,'Data Repository Table'!$G:$G,'Economic Cost Analysis'!$D$37,'Data Repository Table'!$H:$H,'Economic Cost Analysis'!$E$37,'Data Repository Table'!$D:$D,'Economic Cost Analysis'!N10)</f>
        <v>822560.80359374988</v>
      </c>
      <c r="O37" s="29">
        <f>SUMIFS('Data Repository Table'!$J:$J,'Data Repository Table'!$A:$A,'Economic Cost Analysis'!$A$35,'Data Repository Table'!$B:$B,'Economic Cost Analysis'!$C$35,'Data Repository Table'!$C:$C,'Economic Cost Analysis'!$B$35,'Data Repository Table'!$G:$G,'Economic Cost Analysis'!$D$37,'Data Repository Table'!$H:$H,'Economic Cost Analysis'!$E$37,'Data Repository Table'!$D:$D,'Economic Cost Analysis'!O10)</f>
        <v>1156441.4275781249</v>
      </c>
      <c r="P37" s="29">
        <f>SUMIFS('Data Repository Table'!$J:$J,'Data Repository Table'!$A:$A,'Economic Cost Analysis'!$A$35,'Data Repository Table'!$B:$B,'Economic Cost Analysis'!$C$35,'Data Repository Table'!$C:$C,'Economic Cost Analysis'!$B$35,'Data Repository Table'!$G:$G,'Economic Cost Analysis'!$D$37,'Data Repository Table'!$H:$H,'Economic Cost Analysis'!$E$37,'Data Repository Table'!$D:$D,'Economic Cost Analysis'!P10)</f>
        <v>629694.17062500003</v>
      </c>
      <c r="Q37" s="29">
        <f>SUMIFS('Data Repository Table'!$J:$J,'Data Repository Table'!$A:$A,'Economic Cost Analysis'!$A$35,'Data Repository Table'!$B:$B,'Economic Cost Analysis'!$C$35,'Data Repository Table'!$C:$C,'Economic Cost Analysis'!$B$35,'Data Repository Table'!$G:$G,'Economic Cost Analysis'!$D$37,'Data Repository Table'!$H:$H,'Economic Cost Analysis'!$E$37,'Data Repository Table'!$D:$D,'Economic Cost Analysis'!Q10)</f>
        <v>813120.22593749978</v>
      </c>
      <c r="R37" s="29">
        <f>SUMIFS('Data Repository Table'!$J:$J,'Data Repository Table'!$A:$A,'Economic Cost Analysis'!$A$35,'Data Repository Table'!$B:$B,'Economic Cost Analysis'!$C$35,'Data Repository Table'!$C:$C,'Economic Cost Analysis'!$B$35,'Data Repository Table'!$G:$G,'Economic Cost Analysis'!$D$37,'Data Repository Table'!$H:$H,'Economic Cost Analysis'!$E$37,'Data Repository Table'!$D:$D,'Economic Cost Analysis'!R10)</f>
        <v>1160616.2173125001</v>
      </c>
      <c r="S37" s="29">
        <f t="shared" si="4"/>
        <v>10031540.560640626</v>
      </c>
      <c r="T37" s="16"/>
      <c r="U37" s="16"/>
      <c r="V37" s="16"/>
      <c r="W37" s="16"/>
    </row>
    <row r="38" spans="1:38" ht="14.25" customHeight="1" x14ac:dyDescent="0.3">
      <c r="A38" s="8" t="s">
        <v>32</v>
      </c>
      <c r="B38" s="8" t="s">
        <v>43</v>
      </c>
      <c r="C38" s="8" t="s">
        <v>44</v>
      </c>
      <c r="D38" s="8" t="s">
        <v>51</v>
      </c>
      <c r="E38" s="8" t="s">
        <v>52</v>
      </c>
      <c r="F38" s="28"/>
      <c r="G38" s="29">
        <f>SUMIFS('Data Repository Table'!$J:$J,'Data Repository Table'!$A:$A,'Economic Cost Analysis'!$A$35,'Data Repository Table'!$B:$B,'Economic Cost Analysis'!$C$35,'Data Repository Table'!$C:$C,'Economic Cost Analysis'!$B$35,'Data Repository Table'!$G:$G,'Economic Cost Analysis'!$D$38,'Data Repository Table'!$H:$H,'Economic Cost Analysis'!$E$38,'Data Repository Table'!$D:$D,'Economic Cost Analysis'!G10)</f>
        <v>716589.40510871995</v>
      </c>
      <c r="H38" s="29">
        <f>SUMIFS('Data Repository Table'!$J:$J,'Data Repository Table'!$A:$A,'Economic Cost Analysis'!$A$35,'Data Repository Table'!$B:$B,'Economic Cost Analysis'!$C$35,'Data Repository Table'!$C:$C,'Economic Cost Analysis'!$B$35,'Data Repository Table'!$G:$G,'Economic Cost Analysis'!$D$38,'Data Repository Table'!$H:$H,'Economic Cost Analysis'!$E$38,'Data Repository Table'!$D:$D,'Economic Cost Analysis'!H10)</f>
        <v>570887.05104287993</v>
      </c>
      <c r="I38" s="29">
        <f>SUMIFS('Data Repository Table'!$J:$J,'Data Repository Table'!$A:$A,'Economic Cost Analysis'!$A$35,'Data Repository Table'!$B:$B,'Economic Cost Analysis'!$C$35,'Data Repository Table'!$C:$C,'Economic Cost Analysis'!$B$35,'Data Repository Table'!$G:$G,'Economic Cost Analysis'!$D$38,'Data Repository Table'!$H:$H,'Economic Cost Analysis'!$E$38,'Data Repository Table'!$D:$D,'Economic Cost Analysis'!I10)</f>
        <v>771704.02953071985</v>
      </c>
      <c r="J38" s="29">
        <f>SUMIFS('Data Repository Table'!$J:$J,'Data Repository Table'!$A:$A,'Economic Cost Analysis'!$A$35,'Data Repository Table'!$B:$B,'Economic Cost Analysis'!$C$35,'Data Repository Table'!$C:$C,'Economic Cost Analysis'!$B$35,'Data Repository Table'!$G:$G,'Economic Cost Analysis'!$D$38,'Data Repository Table'!$H:$H,'Economic Cost Analysis'!$E$38,'Data Repository Table'!$D:$D,'Economic Cost Analysis'!J10)</f>
        <v>649114.99505423987</v>
      </c>
      <c r="K38" s="29">
        <f>SUMIFS('Data Repository Table'!$J:$J,'Data Repository Table'!$A:$A,'Economic Cost Analysis'!$A$35,'Data Repository Table'!$B:$B,'Economic Cost Analysis'!$C$35,'Data Repository Table'!$C:$C,'Economic Cost Analysis'!$B$35,'Data Repository Table'!$G:$G,'Economic Cost Analysis'!$D$38,'Data Repository Table'!$H:$H,'Economic Cost Analysis'!$E$38,'Data Repository Table'!$D:$D,'Economic Cost Analysis'!K10)</f>
        <v>551990.42113644001</v>
      </c>
      <c r="L38" s="29">
        <f>SUMIFS('Data Repository Table'!$J:$J,'Data Repository Table'!$A:$A,'Economic Cost Analysis'!$A$35,'Data Repository Table'!$B:$B,'Economic Cost Analysis'!$C$35,'Data Repository Table'!$C:$C,'Economic Cost Analysis'!$B$35,'Data Repository Table'!$G:$G,'Economic Cost Analysis'!$D$38,'Data Repository Table'!$H:$H,'Economic Cost Analysis'!$E$38,'Data Repository Table'!$D:$D,'Economic Cost Analysis'!L10)</f>
        <v>620132.77052999998</v>
      </c>
      <c r="M38" s="29">
        <f>SUMIFS('Data Repository Table'!$J:$J,'Data Repository Table'!$A:$A,'Economic Cost Analysis'!$A$35,'Data Repository Table'!$B:$B,'Economic Cost Analysis'!$C$35,'Data Repository Table'!$C:$C,'Economic Cost Analysis'!$B$35,'Data Repository Table'!$G:$G,'Economic Cost Analysis'!$D$38,'Data Repository Table'!$H:$H,'Economic Cost Analysis'!$E$38,'Data Repository Table'!$D:$D,'Economic Cost Analysis'!M10)</f>
        <v>827610.39387000003</v>
      </c>
      <c r="N38" s="29">
        <f>SUMIFS('Data Repository Table'!$J:$J,'Data Repository Table'!$A:$A,'Economic Cost Analysis'!$A$35,'Data Repository Table'!$B:$B,'Economic Cost Analysis'!$C$35,'Data Repository Table'!$C:$C,'Economic Cost Analysis'!$B$35,'Data Repository Table'!$G:$G,'Economic Cost Analysis'!$D$38,'Data Repository Table'!$H:$H,'Economic Cost Analysis'!$E$38,'Data Repository Table'!$D:$D,'Economic Cost Analysis'!N10)</f>
        <v>710692.53430499986</v>
      </c>
      <c r="O38" s="29">
        <f>SUMIFS('Data Repository Table'!$J:$J,'Data Repository Table'!$A:$A,'Economic Cost Analysis'!$A$35,'Data Repository Table'!$B:$B,'Economic Cost Analysis'!$C$35,'Data Repository Table'!$C:$C,'Economic Cost Analysis'!$B$35,'Data Repository Table'!$G:$G,'Economic Cost Analysis'!$D$38,'Data Repository Table'!$H:$H,'Economic Cost Analysis'!$E$38,'Data Repository Table'!$D:$D,'Economic Cost Analysis'!O10)</f>
        <v>999165.39342749992</v>
      </c>
      <c r="P38" s="29">
        <f>SUMIFS('Data Repository Table'!$J:$J,'Data Repository Table'!$A:$A,'Economic Cost Analysis'!$A$35,'Data Repository Table'!$B:$B,'Economic Cost Analysis'!$C$35,'Data Repository Table'!$C:$C,'Economic Cost Analysis'!$B$35,'Data Repository Table'!$G:$G,'Economic Cost Analysis'!$D$38,'Data Repository Table'!$H:$H,'Economic Cost Analysis'!$E$38,'Data Repository Table'!$D:$D,'Economic Cost Analysis'!P10)</f>
        <v>544055.76341999997</v>
      </c>
      <c r="Q38" s="29">
        <f>SUMIFS('Data Repository Table'!$J:$J,'Data Repository Table'!$A:$A,'Economic Cost Analysis'!$A$35,'Data Repository Table'!$B:$B,'Economic Cost Analysis'!$C$35,'Data Repository Table'!$C:$C,'Economic Cost Analysis'!$B$35,'Data Repository Table'!$G:$G,'Economic Cost Analysis'!$D$38,'Data Repository Table'!$H:$H,'Economic Cost Analysis'!$E$38,'Data Repository Table'!$D:$D,'Economic Cost Analysis'!Q10)</f>
        <v>702535.87520999974</v>
      </c>
      <c r="R38" s="29">
        <f>SUMIFS('Data Repository Table'!$J:$J,'Data Repository Table'!$A:$A,'Economic Cost Analysis'!$A$35,'Data Repository Table'!$B:$B,'Economic Cost Analysis'!$C$35,'Data Repository Table'!$C:$C,'Economic Cost Analysis'!$B$35,'Data Repository Table'!$G:$G,'Economic Cost Analysis'!$D$38,'Data Repository Table'!$H:$H,'Economic Cost Analysis'!$E$38,'Data Repository Table'!$D:$D,'Economic Cost Analysis'!R10)</f>
        <v>1002772.411758</v>
      </c>
      <c r="S38" s="29">
        <f t="shared" si="4"/>
        <v>8667251.0443934985</v>
      </c>
      <c r="T38" s="16"/>
      <c r="U38" s="16"/>
      <c r="V38" s="16"/>
      <c r="W38" s="16"/>
    </row>
    <row r="39" spans="1:38" ht="14.25" customHeight="1" x14ac:dyDescent="0.3">
      <c r="A39" s="8" t="s">
        <v>32</v>
      </c>
      <c r="B39" s="8" t="s">
        <v>43</v>
      </c>
      <c r="C39" s="8" t="s">
        <v>44</v>
      </c>
      <c r="D39" s="8" t="s">
        <v>51</v>
      </c>
      <c r="E39" s="8" t="s">
        <v>53</v>
      </c>
      <c r="F39" s="28"/>
      <c r="G39" s="29">
        <f>SUMIFS('Data Repository Table'!$J:$J,'Data Repository Table'!$A:$A,'Economic Cost Analysis'!$A$35,'Data Repository Table'!$B:$B,'Economic Cost Analysis'!$C$35,'Data Repository Table'!$C:$C,'Economic Cost Analysis'!$B$35,'Data Repository Table'!$G:$G,'Economic Cost Analysis'!$D$39,'Data Repository Table'!$H:$H,'Economic Cost Analysis'!$E$39,'Data Repository Table'!$D:$D,'Economic Cost Analysis'!G10)</f>
        <v>251329.05622500001</v>
      </c>
      <c r="H39" s="29">
        <f>SUMIFS('Data Repository Table'!$J:$J,'Data Repository Table'!$A:$A,'Economic Cost Analysis'!$A$35,'Data Repository Table'!$B:$B,'Economic Cost Analysis'!$C$35,'Data Repository Table'!$C:$C,'Economic Cost Analysis'!$B$35,'Data Repository Table'!$G:$G,'Economic Cost Analysis'!$D$39,'Data Repository Table'!$H:$H,'Economic Cost Analysis'!$E$39,'Data Repository Table'!$D:$D,'Economic Cost Analysis'!H10)</f>
        <v>200226.9399</v>
      </c>
      <c r="I39" s="29">
        <f>SUMIFS('Data Repository Table'!$J:$J,'Data Repository Table'!$A:$A,'Economic Cost Analysis'!$A$35,'Data Repository Table'!$B:$B,'Economic Cost Analysis'!$C$35,'Data Repository Table'!$C:$C,'Economic Cost Analysis'!$B$35,'Data Repository Table'!$G:$G,'Economic Cost Analysis'!$D$39,'Data Repository Table'!$H:$H,'Economic Cost Analysis'!$E$39,'Data Repository Table'!$D:$D,'Economic Cost Analysis'!I10)</f>
        <v>270659.38184999995</v>
      </c>
      <c r="J39" s="29">
        <f>SUMIFS('Data Repository Table'!$J:$J,'Data Repository Table'!$A:$A,'Economic Cost Analysis'!$A$35,'Data Repository Table'!$B:$B,'Economic Cost Analysis'!$C$35,'Data Repository Table'!$C:$C,'Economic Cost Analysis'!$B$35,'Data Repository Table'!$G:$G,'Economic Cost Analysis'!$D$39,'Data Repository Table'!$H:$H,'Economic Cost Analysis'!$E$39,'Data Repository Table'!$D:$D,'Economic Cost Analysis'!J10)</f>
        <v>227663.78894999996</v>
      </c>
      <c r="K39" s="29">
        <f>SUMIFS('Data Repository Table'!$J:$J,'Data Repository Table'!$A:$A,'Economic Cost Analysis'!$A$35,'Data Repository Table'!$B:$B,'Economic Cost Analysis'!$C$35,'Data Repository Table'!$C:$C,'Economic Cost Analysis'!$B$35,'Data Repository Table'!$G:$G,'Economic Cost Analysis'!$D$39,'Data Repository Table'!$H:$H,'Economic Cost Analysis'!$E$39,'Data Repository Table'!$D:$D,'Economic Cost Analysis'!K10)</f>
        <v>193599.33401250001</v>
      </c>
      <c r="L39" s="29">
        <f>SUMIFS('Data Repository Table'!$J:$J,'Data Repository Table'!$A:$A,'Economic Cost Analysis'!$A$35,'Data Repository Table'!$B:$B,'Economic Cost Analysis'!$C$35,'Data Repository Table'!$C:$C,'Economic Cost Analysis'!$B$35,'Data Repository Table'!$G:$G,'Economic Cost Analysis'!$D$39,'Data Repository Table'!$H:$H,'Economic Cost Analysis'!$E$39,'Data Repository Table'!$D:$D,'Economic Cost Analysis'!L10)</f>
        <v>143549.25243750002</v>
      </c>
      <c r="M39" s="29">
        <f>SUMIFS('Data Repository Table'!$J:$J,'Data Repository Table'!$A:$A,'Economic Cost Analysis'!$A$35,'Data Repository Table'!$B:$B,'Economic Cost Analysis'!$C$35,'Data Repository Table'!$C:$C,'Economic Cost Analysis'!$B$35,'Data Repository Table'!$G:$G,'Economic Cost Analysis'!$D$39,'Data Repository Table'!$H:$H,'Economic Cost Analysis'!$E$39,'Data Repository Table'!$D:$D,'Economic Cost Analysis'!M10)</f>
        <v>153261.18405000001</v>
      </c>
      <c r="N39" s="29">
        <f>SUMIFS('Data Repository Table'!$J:$J,'Data Repository Table'!$A:$A,'Economic Cost Analysis'!$A$35,'Data Repository Table'!$B:$B,'Economic Cost Analysis'!$C$35,'Data Repository Table'!$C:$C,'Economic Cost Analysis'!$B$35,'Data Repository Table'!$G:$G,'Economic Cost Analysis'!$D$39,'Data Repository Table'!$H:$H,'Economic Cost Analysis'!$E$39,'Data Repository Table'!$D:$D,'Economic Cost Analysis'!N10)</f>
        <v>131609.72857499999</v>
      </c>
      <c r="O39" s="29">
        <f>SUMIFS('Data Repository Table'!$J:$J,'Data Repository Table'!$A:$A,'Economic Cost Analysis'!$A$35,'Data Repository Table'!$B:$B,'Economic Cost Analysis'!$C$35,'Data Repository Table'!$C:$C,'Economic Cost Analysis'!$B$35,'Data Repository Table'!$G:$G,'Economic Cost Analysis'!$D$39,'Data Repository Table'!$H:$H,'Economic Cost Analysis'!$E$39,'Data Repository Table'!$D:$D,'Economic Cost Analysis'!O10)</f>
        <v>185030.62841250002</v>
      </c>
      <c r="P39" s="29">
        <f>SUMIFS('Data Repository Table'!$J:$J,'Data Repository Table'!$A:$A,'Economic Cost Analysis'!$A$35,'Data Repository Table'!$B:$B,'Economic Cost Analysis'!$C$35,'Data Repository Table'!$C:$C,'Economic Cost Analysis'!$B$35,'Data Repository Table'!$G:$G,'Economic Cost Analysis'!$D$39,'Data Repository Table'!$H:$H,'Economic Cost Analysis'!$E$39,'Data Repository Table'!$D:$D,'Economic Cost Analysis'!P10)</f>
        <v>100751.0673</v>
      </c>
      <c r="Q39" s="29">
        <f>SUMIFS('Data Repository Table'!$J:$J,'Data Repository Table'!$A:$A,'Economic Cost Analysis'!$A$35,'Data Repository Table'!$B:$B,'Economic Cost Analysis'!$C$35,'Data Repository Table'!$C:$C,'Economic Cost Analysis'!$B$35,'Data Repository Table'!$G:$G,'Economic Cost Analysis'!$D$39,'Data Repository Table'!$H:$H,'Economic Cost Analysis'!$E$39,'Data Repository Table'!$D:$D,'Economic Cost Analysis'!Q10)</f>
        <v>130099.23614999997</v>
      </c>
      <c r="R39" s="29">
        <f>SUMIFS('Data Repository Table'!$J:$J,'Data Repository Table'!$A:$A,'Economic Cost Analysis'!$A$35,'Data Repository Table'!$B:$B,'Economic Cost Analysis'!$C$35,'Data Repository Table'!$C:$C,'Economic Cost Analysis'!$B$35,'Data Repository Table'!$G:$G,'Economic Cost Analysis'!$D$39,'Data Repository Table'!$H:$H,'Economic Cost Analysis'!$E$39,'Data Repository Table'!$D:$D,'Economic Cost Analysis'!R10)</f>
        <v>232123.24346250005</v>
      </c>
      <c r="S39" s="29">
        <f t="shared" si="4"/>
        <v>2219902.8413250004</v>
      </c>
      <c r="T39" s="16"/>
      <c r="U39" s="16"/>
      <c r="V39" s="16"/>
      <c r="W39" s="16"/>
    </row>
    <row r="40" spans="1:38" ht="14.25" customHeight="1" x14ac:dyDescent="0.3">
      <c r="A40" s="8" t="s">
        <v>32</v>
      </c>
      <c r="B40" s="8" t="s">
        <v>43</v>
      </c>
      <c r="C40" s="8" t="s">
        <v>44</v>
      </c>
      <c r="D40" s="8" t="s">
        <v>51</v>
      </c>
      <c r="E40" s="8" t="s">
        <v>54</v>
      </c>
      <c r="F40" s="28"/>
      <c r="G40" s="29">
        <f>SUMIFS('Data Repository Table'!$J:$J,'Data Repository Table'!$A:$A,'Economic Cost Analysis'!$A$35,'Data Repository Table'!$B:$B,'Economic Cost Analysis'!$C$35,'Data Repository Table'!$C:$C,'Economic Cost Analysis'!$B$35,'Data Repository Table'!$G:$G,'Economic Cost Analysis'!$D$40,'Data Repository Table'!$H:$H,'Economic Cost Analysis'!$E$40,'Data Repository Table'!$D:$D,'Economic Cost Analysis'!G10)</f>
        <v>623296.05943799997</v>
      </c>
      <c r="H40" s="29">
        <f>SUMIFS('Data Repository Table'!$J:$J,'Data Repository Table'!$A:$A,'Economic Cost Analysis'!$A$35,'Data Repository Table'!$B:$B,'Economic Cost Analysis'!$C$35,'Data Repository Table'!$C:$C,'Economic Cost Analysis'!$B$35,'Data Repository Table'!$G:$G,'Economic Cost Analysis'!$D$40,'Data Repository Table'!$H:$H,'Economic Cost Analysis'!$E$40,'Data Repository Table'!$D:$D,'Economic Cost Analysis'!H10)</f>
        <v>496562.81095199991</v>
      </c>
      <c r="I40" s="29">
        <f>SUMIFS('Data Repository Table'!$J:$J,'Data Repository Table'!$A:$A,'Economic Cost Analysis'!$A$35,'Data Repository Table'!$B:$B,'Economic Cost Analysis'!$C$35,'Data Repository Table'!$C:$C,'Economic Cost Analysis'!$B$35,'Data Repository Table'!$G:$G,'Economic Cost Analysis'!$D$40,'Data Repository Table'!$H:$H,'Economic Cost Analysis'!$E$40,'Data Repository Table'!$D:$D,'Economic Cost Analysis'!I10)</f>
        <v>671235.2669879999</v>
      </c>
      <c r="J40" s="29">
        <f>SUMIFS('Data Repository Table'!$J:$J,'Data Repository Table'!$A:$A,'Economic Cost Analysis'!$A$35,'Data Repository Table'!$B:$B,'Economic Cost Analysis'!$C$35,'Data Repository Table'!$C:$C,'Economic Cost Analysis'!$B$35,'Data Repository Table'!$G:$G,'Economic Cost Analysis'!$D$40,'Data Repository Table'!$H:$H,'Economic Cost Analysis'!$E$40,'Data Repository Table'!$D:$D,'Economic Cost Analysis'!J10)</f>
        <v>564606.19659599988</v>
      </c>
      <c r="K40" s="29">
        <f>SUMIFS('Data Repository Table'!$J:$J,'Data Repository Table'!$A:$A,'Economic Cost Analysis'!$A$35,'Data Repository Table'!$B:$B,'Economic Cost Analysis'!$C$35,'Data Repository Table'!$C:$C,'Economic Cost Analysis'!$B$35,'Data Repository Table'!$G:$G,'Economic Cost Analysis'!$D$40,'Data Repository Table'!$H:$H,'Economic Cost Analysis'!$E$40,'Data Repository Table'!$D:$D,'Economic Cost Analysis'!K10)</f>
        <v>480126.34835100005</v>
      </c>
      <c r="L40" s="29">
        <f>SUMIFS('Data Repository Table'!$J:$J,'Data Repository Table'!$A:$A,'Economic Cost Analysis'!$A$35,'Data Repository Table'!$B:$B,'Economic Cost Analysis'!$C$35,'Data Repository Table'!$C:$C,'Economic Cost Analysis'!$B$35,'Data Repository Table'!$G:$G,'Economic Cost Analysis'!$D$40,'Data Repository Table'!$H:$H,'Economic Cost Analysis'!$E$40,'Data Repository Table'!$D:$D,'Economic Cost Analysis'!L10)</f>
        <v>356002.146045</v>
      </c>
      <c r="M40" s="29">
        <f>SUMIFS('Data Repository Table'!$J:$J,'Data Repository Table'!$A:$A,'Economic Cost Analysis'!$A$35,'Data Repository Table'!$B:$B,'Economic Cost Analysis'!$C$35,'Data Repository Table'!$C:$C,'Economic Cost Analysis'!$B$35,'Data Repository Table'!$G:$G,'Economic Cost Analysis'!$D$40,'Data Repository Table'!$H:$H,'Economic Cost Analysis'!$E$40,'Data Repository Table'!$D:$D,'Economic Cost Analysis'!M10)</f>
        <v>380087.73644399998</v>
      </c>
      <c r="N40" s="29">
        <f>SUMIFS('Data Repository Table'!$J:$J,'Data Repository Table'!$A:$A,'Economic Cost Analysis'!$A$35,'Data Repository Table'!$B:$B,'Economic Cost Analysis'!$C$35,'Data Repository Table'!$C:$C,'Economic Cost Analysis'!$B$35,'Data Repository Table'!$G:$G,'Economic Cost Analysis'!$D$40,'Data Repository Table'!$H:$H,'Economic Cost Analysis'!$E$40,'Data Repository Table'!$D:$D,'Economic Cost Analysis'!N10)</f>
        <v>326392.12686599995</v>
      </c>
      <c r="O40" s="29">
        <f>SUMIFS('Data Repository Table'!$J:$J,'Data Repository Table'!$A:$A,'Economic Cost Analysis'!$A$35,'Data Repository Table'!$B:$B,'Economic Cost Analysis'!$C$35,'Data Repository Table'!$C:$C,'Economic Cost Analysis'!$B$35,'Data Repository Table'!$G:$G,'Economic Cost Analysis'!$D$40,'Data Repository Table'!$H:$H,'Economic Cost Analysis'!$E$40,'Data Repository Table'!$D:$D,'Economic Cost Analysis'!O10)</f>
        <v>458875.95846300002</v>
      </c>
      <c r="P40" s="29">
        <f>SUMIFS('Data Repository Table'!$J:$J,'Data Repository Table'!$A:$A,'Economic Cost Analysis'!$A$35,'Data Repository Table'!$B:$B,'Economic Cost Analysis'!$C$35,'Data Repository Table'!$C:$C,'Economic Cost Analysis'!$B$35,'Data Repository Table'!$G:$G,'Economic Cost Analysis'!$D$40,'Data Repository Table'!$H:$H,'Economic Cost Analysis'!$E$40,'Data Repository Table'!$D:$D,'Economic Cost Analysis'!P10)</f>
        <v>249862.64690399999</v>
      </c>
      <c r="Q40" s="29">
        <f>SUMIFS('Data Repository Table'!$J:$J,'Data Repository Table'!$A:$A,'Economic Cost Analysis'!$A$35,'Data Repository Table'!$B:$B,'Economic Cost Analysis'!$C$35,'Data Repository Table'!$C:$C,'Economic Cost Analysis'!$B$35,'Data Repository Table'!$G:$G,'Economic Cost Analysis'!$D$40,'Data Repository Table'!$H:$H,'Economic Cost Analysis'!$E$40,'Data Repository Table'!$D:$D,'Economic Cost Analysis'!Q10)</f>
        <v>322646.10565199988</v>
      </c>
      <c r="R40" s="29">
        <f>SUMIFS('Data Repository Table'!$J:$J,'Data Repository Table'!$A:$A,'Economic Cost Analysis'!$A$35,'Data Repository Table'!$B:$B,'Economic Cost Analysis'!$C$35,'Data Repository Table'!$C:$C,'Economic Cost Analysis'!$B$35,'Data Repository Table'!$G:$G,'Economic Cost Analysis'!$D$40,'Data Repository Table'!$H:$H,'Economic Cost Analysis'!$E$40,'Data Repository Table'!$D:$D,'Economic Cost Analysis'!R10)</f>
        <v>575665.6437870001</v>
      </c>
      <c r="S40" s="29">
        <f t="shared" si="4"/>
        <v>5505359.0464859996</v>
      </c>
      <c r="T40" s="16"/>
      <c r="U40" s="16"/>
      <c r="V40" s="16"/>
      <c r="W40" s="16"/>
    </row>
    <row r="41" spans="1:38" ht="14.25" customHeight="1" x14ac:dyDescent="0.3">
      <c r="A41" s="8" t="s">
        <v>32</v>
      </c>
      <c r="B41" s="8" t="s">
        <v>43</v>
      </c>
      <c r="C41" s="8" t="s">
        <v>44</v>
      </c>
      <c r="D41" s="8" t="s">
        <v>51</v>
      </c>
      <c r="E41" s="8" t="s">
        <v>55</v>
      </c>
      <c r="F41" s="28"/>
      <c r="G41" s="29">
        <f>SUMIFS('Data Repository Table'!$J:$J,'Data Repository Table'!$A:$A,'Economic Cost Analysis'!$A$35,'Data Repository Table'!$B:$B,'Economic Cost Analysis'!$C$35,'Data Repository Table'!$C:$C,'Economic Cost Analysis'!$B$35,'Data Repository Table'!$G:$G,'Economic Cost Analysis'!$D$41,'Data Repository Table'!$H:$H,'Economic Cost Analysis'!$E$41,'Data Repository Table'!$D:$D,'Economic Cost Analysis'!G10)</f>
        <v>211116.407229</v>
      </c>
      <c r="H41" s="29">
        <f>SUMIFS('Data Repository Table'!$J:$J,'Data Repository Table'!$A:$A,'Economic Cost Analysis'!$A$35,'Data Repository Table'!$B:$B,'Economic Cost Analysis'!$C$35,'Data Repository Table'!$C:$C,'Economic Cost Analysis'!$B$35,'Data Repository Table'!$G:$G,'Economic Cost Analysis'!$D$41,'Data Repository Table'!$H:$H,'Economic Cost Analysis'!$E$41,'Data Repository Table'!$D:$D,'Economic Cost Analysis'!H10)</f>
        <v>168190.62951599999</v>
      </c>
      <c r="I41" s="29">
        <f>SUMIFS('Data Repository Table'!$J:$J,'Data Repository Table'!$A:$A,'Economic Cost Analysis'!$A$35,'Data Repository Table'!$B:$B,'Economic Cost Analysis'!$C$35,'Data Repository Table'!$C:$C,'Economic Cost Analysis'!$B$35,'Data Repository Table'!$G:$G,'Economic Cost Analysis'!$D$41,'Data Repository Table'!$H:$H,'Economic Cost Analysis'!$E$41,'Data Repository Table'!$D:$D,'Economic Cost Analysis'!I10)</f>
        <v>227353.88075399998</v>
      </c>
      <c r="J41" s="29">
        <f>SUMIFS('Data Repository Table'!$J:$J,'Data Repository Table'!$A:$A,'Economic Cost Analysis'!$A$35,'Data Repository Table'!$B:$B,'Economic Cost Analysis'!$C$35,'Data Repository Table'!$C:$C,'Economic Cost Analysis'!$B$35,'Data Repository Table'!$G:$G,'Economic Cost Analysis'!$D$41,'Data Repository Table'!$H:$H,'Economic Cost Analysis'!$E$41,'Data Repository Table'!$D:$D,'Economic Cost Analysis'!J10)</f>
        <v>191237.58271799999</v>
      </c>
      <c r="K41" s="29">
        <f>SUMIFS('Data Repository Table'!$J:$J,'Data Repository Table'!$A:$A,'Economic Cost Analysis'!$A$35,'Data Repository Table'!$B:$B,'Economic Cost Analysis'!$C$35,'Data Repository Table'!$C:$C,'Economic Cost Analysis'!$B$35,'Data Repository Table'!$G:$G,'Economic Cost Analysis'!$D$41,'Data Repository Table'!$H:$H,'Economic Cost Analysis'!$E$41,'Data Repository Table'!$D:$D,'Economic Cost Analysis'!K10)</f>
        <v>162623.44057050001</v>
      </c>
      <c r="L41" s="29">
        <f>SUMIFS('Data Repository Table'!$J:$J,'Data Repository Table'!$A:$A,'Economic Cost Analysis'!$A$35,'Data Repository Table'!$B:$B,'Economic Cost Analysis'!$C$35,'Data Repository Table'!$C:$C,'Economic Cost Analysis'!$B$35,'Data Repository Table'!$G:$G,'Economic Cost Analysis'!$D$41,'Data Repository Table'!$H:$H,'Economic Cost Analysis'!$E$41,'Data Repository Table'!$D:$D,'Economic Cost Analysis'!L10)</f>
        <v>120581.37204750002</v>
      </c>
      <c r="M41" s="29">
        <f>SUMIFS('Data Repository Table'!$J:$J,'Data Repository Table'!$A:$A,'Economic Cost Analysis'!$A$35,'Data Repository Table'!$B:$B,'Economic Cost Analysis'!$C$35,'Data Repository Table'!$C:$C,'Economic Cost Analysis'!$B$35,'Data Repository Table'!$G:$G,'Economic Cost Analysis'!$D$41,'Data Repository Table'!$H:$H,'Economic Cost Analysis'!$E$41,'Data Repository Table'!$D:$D,'Economic Cost Analysis'!M10)</f>
        <v>128739.394602</v>
      </c>
      <c r="N41" s="29">
        <f>SUMIFS('Data Repository Table'!$J:$J,'Data Repository Table'!$A:$A,'Economic Cost Analysis'!$A$35,'Data Repository Table'!$B:$B,'Economic Cost Analysis'!$C$35,'Data Repository Table'!$C:$C,'Economic Cost Analysis'!$B$35,'Data Repository Table'!$G:$G,'Economic Cost Analysis'!$D$41,'Data Repository Table'!$H:$H,'Economic Cost Analysis'!$E$41,'Data Repository Table'!$D:$D,'Economic Cost Analysis'!N10)</f>
        <v>110552.17200299999</v>
      </c>
      <c r="O41" s="29">
        <f>SUMIFS('Data Repository Table'!$J:$J,'Data Repository Table'!$A:$A,'Economic Cost Analysis'!$A$35,'Data Repository Table'!$B:$B,'Economic Cost Analysis'!$C$35,'Data Repository Table'!$C:$C,'Economic Cost Analysis'!$B$35,'Data Repository Table'!$G:$G,'Economic Cost Analysis'!$D$41,'Data Repository Table'!$H:$H,'Economic Cost Analysis'!$E$41,'Data Repository Table'!$D:$D,'Economic Cost Analysis'!O10)</f>
        <v>155425.7278665</v>
      </c>
      <c r="P41" s="29">
        <f>SUMIFS('Data Repository Table'!$J:$J,'Data Repository Table'!$A:$A,'Economic Cost Analysis'!$A$35,'Data Repository Table'!$B:$B,'Economic Cost Analysis'!$C$35,'Data Repository Table'!$C:$C,'Economic Cost Analysis'!$B$35,'Data Repository Table'!$G:$G,'Economic Cost Analysis'!$D$41,'Data Repository Table'!$H:$H,'Economic Cost Analysis'!$E$41,'Data Repository Table'!$D:$D,'Economic Cost Analysis'!P10)</f>
        <v>84630.896531999999</v>
      </c>
      <c r="Q41" s="29">
        <f>SUMIFS('Data Repository Table'!$J:$J,'Data Repository Table'!$A:$A,'Economic Cost Analysis'!$A$35,'Data Repository Table'!$B:$B,'Economic Cost Analysis'!$C$35,'Data Repository Table'!$C:$C,'Economic Cost Analysis'!$B$35,'Data Repository Table'!$G:$G,'Economic Cost Analysis'!$D$41,'Data Repository Table'!$H:$H,'Economic Cost Analysis'!$E$41,'Data Repository Table'!$D:$D,'Economic Cost Analysis'!Q10)</f>
        <v>109283.35836599997</v>
      </c>
      <c r="R41" s="29">
        <f>SUMIFS('Data Repository Table'!$J:$J,'Data Repository Table'!$A:$A,'Economic Cost Analysis'!$A$35,'Data Repository Table'!$B:$B,'Economic Cost Analysis'!$C$35,'Data Repository Table'!$C:$C,'Economic Cost Analysis'!$B$35,'Data Repository Table'!$G:$G,'Economic Cost Analysis'!$D$41,'Data Repository Table'!$H:$H,'Economic Cost Analysis'!$E$41,'Data Repository Table'!$D:$D,'Economic Cost Analysis'!R10)</f>
        <v>194983.52450850004</v>
      </c>
      <c r="S41" s="29">
        <f t="shared" si="4"/>
        <v>1864718.386713</v>
      </c>
      <c r="T41" s="16"/>
      <c r="U41" s="16"/>
      <c r="V41" s="16"/>
      <c r="W41" s="16"/>
    </row>
    <row r="42" spans="1:38" ht="14.25" customHeight="1" x14ac:dyDescent="0.3">
      <c r="A42" s="8" t="s">
        <v>32</v>
      </c>
      <c r="B42" s="8" t="s">
        <v>43</v>
      </c>
      <c r="C42" s="8" t="s">
        <v>44</v>
      </c>
      <c r="D42" s="8" t="s">
        <v>56</v>
      </c>
      <c r="E42" s="8" t="s">
        <v>57</v>
      </c>
      <c r="F42" s="30"/>
      <c r="G42" s="29">
        <f>SUMIFS('Data Repository Table'!$J:$J,'Data Repository Table'!$A:$A,'Economic Cost Analysis'!$A$35,'Data Repository Table'!$B:$B,'Economic Cost Analysis'!$C$35,'Data Repository Table'!$C:$C,'Economic Cost Analysis'!$B$35,'Data Repository Table'!$G:$G,'Economic Cost Analysis'!$D$42,'Data Repository Table'!$H:$H,'Economic Cost Analysis'!$E$42,'Data Repository Table'!$D:$D,'Economic Cost Analysis'!G10)</f>
        <v>3015948.6746999999</v>
      </c>
      <c r="H42" s="29">
        <f>SUMIFS('Data Repository Table'!$J:$J,'Data Repository Table'!$A:$A,'Economic Cost Analysis'!$A$35,'Data Repository Table'!$B:$B,'Economic Cost Analysis'!$C$35,'Data Repository Table'!$C:$C,'Economic Cost Analysis'!$B$35,'Data Repository Table'!$G:$G,'Economic Cost Analysis'!$D$42,'Data Repository Table'!$H:$H,'Economic Cost Analysis'!$E$42,'Data Repository Table'!$D:$D,'Economic Cost Analysis'!H10)</f>
        <v>2402723.2787999995</v>
      </c>
      <c r="I42" s="29">
        <f>SUMIFS('Data Repository Table'!$J:$J,'Data Repository Table'!$A:$A,'Economic Cost Analysis'!$A$35,'Data Repository Table'!$B:$B,'Economic Cost Analysis'!$C$35,'Data Repository Table'!$C:$C,'Economic Cost Analysis'!$B$35,'Data Repository Table'!$G:$G,'Economic Cost Analysis'!$D$42,'Data Repository Table'!$H:$H,'Economic Cost Analysis'!$E$42,'Data Repository Table'!$D:$D,'Economic Cost Analysis'!I10)</f>
        <v>3247912.5821999996</v>
      </c>
      <c r="J42" s="29">
        <f>SUMIFS('Data Repository Table'!$J:$J,'Data Repository Table'!$A:$A,'Economic Cost Analysis'!$A$35,'Data Repository Table'!$B:$B,'Economic Cost Analysis'!$C$35,'Data Repository Table'!$C:$C,'Economic Cost Analysis'!$B$35,'Data Repository Table'!$G:$G,'Economic Cost Analysis'!$D$42,'Data Repository Table'!$H:$H,'Economic Cost Analysis'!$E$42,'Data Repository Table'!$D:$D,'Economic Cost Analysis'!J10)</f>
        <v>2731965.4673999995</v>
      </c>
      <c r="K42" s="29">
        <f>SUMIFS('Data Repository Table'!$J:$J,'Data Repository Table'!$A:$A,'Economic Cost Analysis'!$A$35,'Data Repository Table'!$B:$B,'Economic Cost Analysis'!$C$35,'Data Repository Table'!$C:$C,'Economic Cost Analysis'!$B$35,'Data Repository Table'!$G:$G,'Economic Cost Analysis'!$D$42,'Data Repository Table'!$H:$H,'Economic Cost Analysis'!$E$42,'Data Repository Table'!$D:$D,'Economic Cost Analysis'!K10)</f>
        <v>2323192.0081500001</v>
      </c>
      <c r="L42" s="29">
        <f>SUMIFS('Data Repository Table'!$J:$J,'Data Repository Table'!$A:$A,'Economic Cost Analysis'!$A$35,'Data Repository Table'!$B:$B,'Economic Cost Analysis'!$C$35,'Data Repository Table'!$C:$C,'Economic Cost Analysis'!$B$35,'Data Repository Table'!$G:$G,'Economic Cost Analysis'!$D$42,'Data Repository Table'!$H:$H,'Economic Cost Analysis'!$E$42,'Data Repository Table'!$D:$D,'Economic Cost Analysis'!L10)</f>
        <v>1722591.0292499999</v>
      </c>
      <c r="M42" s="29">
        <f>SUMIFS('Data Repository Table'!$J:$J,'Data Repository Table'!$A:$A,'Economic Cost Analysis'!$A$35,'Data Repository Table'!$B:$B,'Economic Cost Analysis'!$C$35,'Data Repository Table'!$C:$C,'Economic Cost Analysis'!$B$35,'Data Repository Table'!$G:$G,'Economic Cost Analysis'!$D$42,'Data Repository Table'!$H:$H,'Economic Cost Analysis'!$E$42,'Data Repository Table'!$D:$D,'Economic Cost Analysis'!M10)</f>
        <v>1839134.2085999998</v>
      </c>
      <c r="N42" s="29">
        <f>SUMIFS('Data Repository Table'!$J:$J,'Data Repository Table'!$A:$A,'Economic Cost Analysis'!$A$35,'Data Repository Table'!$B:$B,'Economic Cost Analysis'!$C$35,'Data Repository Table'!$C:$C,'Economic Cost Analysis'!$B$35,'Data Repository Table'!$G:$G,'Economic Cost Analysis'!$D$42,'Data Repository Table'!$H:$H,'Economic Cost Analysis'!$E$42,'Data Repository Table'!$D:$D,'Economic Cost Analysis'!N10)</f>
        <v>2579316.7429</v>
      </c>
      <c r="O42" s="29">
        <f>SUMIFS('Data Repository Table'!$J:$J,'Data Repository Table'!$A:$A,'Economic Cost Analysis'!$A$35,'Data Repository Table'!$B:$B,'Economic Cost Analysis'!$C$35,'Data Repository Table'!$C:$C,'Economic Cost Analysis'!$B$35,'Data Repository Table'!$G:$G,'Economic Cost Analysis'!$D$42,'Data Repository Table'!$H:$H,'Economic Cost Analysis'!$E$42,'Data Repository Table'!$D:$D,'Economic Cost Analysis'!O10)</f>
        <v>2220367.5409499998</v>
      </c>
      <c r="P42" s="29">
        <f>SUMIFS('Data Repository Table'!$J:$J,'Data Repository Table'!$A:$A,'Economic Cost Analysis'!$A$35,'Data Repository Table'!$B:$B,'Economic Cost Analysis'!$C$35,'Data Repository Table'!$C:$C,'Economic Cost Analysis'!$B$35,'Data Repository Table'!$G:$G,'Economic Cost Analysis'!$D$42,'Data Repository Table'!$H:$H,'Economic Cost Analysis'!$E$42,'Data Repository Table'!$D:$D,'Economic Cost Analysis'!P10)</f>
        <v>2209012.8075999999</v>
      </c>
      <c r="Q42" s="29">
        <f>SUMIFS('Data Repository Table'!$J:$J,'Data Repository Table'!$A:$A,'Economic Cost Analysis'!$A$35,'Data Repository Table'!$B:$B,'Economic Cost Analysis'!$C$35,'Data Repository Table'!$C:$C,'Economic Cost Analysis'!$B$35,'Data Repository Table'!$G:$G,'Economic Cost Analysis'!$D$42,'Data Repository Table'!$H:$H,'Economic Cost Analysis'!$E$42,'Data Repository Table'!$D:$D,'Economic Cost Analysis'!Q10)</f>
        <v>2561190.8338000001</v>
      </c>
      <c r="R42" s="29">
        <f>SUMIFS('Data Repository Table'!$J:$J,'Data Repository Table'!$A:$A,'Economic Cost Analysis'!$A$35,'Data Repository Table'!$B:$B,'Economic Cost Analysis'!$C$35,'Data Repository Table'!$C:$C,'Economic Cost Analysis'!$B$35,'Data Repository Table'!$G:$G,'Economic Cost Analysis'!$D$42,'Data Repository Table'!$H:$H,'Economic Cost Analysis'!$E$42,'Data Repository Table'!$D:$D,'Economic Cost Analysis'!R10)</f>
        <v>2785478.9215500001</v>
      </c>
      <c r="S42" s="29">
        <f t="shared" si="4"/>
        <v>29638834.095899999</v>
      </c>
      <c r="T42" s="16"/>
      <c r="U42" s="16"/>
      <c r="V42" s="16"/>
      <c r="W42" s="16"/>
    </row>
    <row r="43" spans="1:38" ht="14.25" customHeight="1" x14ac:dyDescent="0.3">
      <c r="A43" s="8" t="s">
        <v>59</v>
      </c>
      <c r="B43" s="8" t="s">
        <v>43</v>
      </c>
      <c r="C43" s="8"/>
      <c r="D43" s="8"/>
      <c r="E43" s="30"/>
      <c r="F43" s="29"/>
      <c r="G43" s="103">
        <f>SUMIFS('Data Repository Table'!$J:$J,'Data Repository Table'!$A:$A,'Economic Cost Analysis'!$A$21,'Data Repository Table'!$C:$C,'Economic Cost Analysis'!$B$43,'Data Repository Table'!$D:$D,'Economic Cost Analysis'!G10)</f>
        <v>250.24199099999998</v>
      </c>
      <c r="H43" s="103">
        <f>SUMIFS('Data Repository Table'!$J:$J,'Data Repository Table'!$A:$A,'Economic Cost Analysis'!$A$21,'Data Repository Table'!$C:$C,'Economic Cost Analysis'!$B$43,'Data Repository Table'!$D:$D,'Economic Cost Analysis'!H10)</f>
        <v>206.740703</v>
      </c>
      <c r="I43" s="103">
        <f>SUMIFS('Data Repository Table'!$J:$J,'Data Repository Table'!$A:$A,'Economic Cost Analysis'!$A$21,'Data Repository Table'!$C:$C,'Economic Cost Analysis'!$B$43,'Data Repository Table'!$D:$D,'Economic Cost Analysis'!I10)</f>
        <v>201.23546099999996</v>
      </c>
      <c r="J43" s="103">
        <f>SUMIFS('Data Repository Table'!$J:$J,'Data Repository Table'!$A:$A,'Economic Cost Analysis'!$A$21,'Data Repository Table'!$C:$C,'Economic Cost Analysis'!$B$43,'Data Repository Table'!$D:$D,'Economic Cost Analysis'!J10)</f>
        <v>174.36956599999999</v>
      </c>
      <c r="K43" s="103">
        <f>SUMIFS('Data Repository Table'!$J:$J,'Data Repository Table'!$A:$A,'Economic Cost Analysis'!$A$21,'Data Repository Table'!$C:$C,'Economic Cost Analysis'!$B$43,'Data Repository Table'!$D:$D,'Economic Cost Analysis'!K10)</f>
        <v>204.09105</v>
      </c>
      <c r="L43" s="103">
        <f>SUMIFS('Data Repository Table'!$J:$J,'Data Repository Table'!$A:$A,'Economic Cost Analysis'!$A$21,'Data Repository Table'!$C:$C,'Economic Cost Analysis'!$B$43,'Data Repository Table'!$D:$D,'Economic Cost Analysis'!L10)</f>
        <v>146.35666599999999</v>
      </c>
      <c r="M43" s="103">
        <f>SUMIFS('Data Repository Table'!$J:$J,'Data Repository Table'!$A:$A,'Economic Cost Analysis'!$A$21,'Data Repository Table'!$C:$C,'Economic Cost Analysis'!$B$43,'Data Repository Table'!$D:$D,'Economic Cost Analysis'!M10)</f>
        <v>204.20249700000002</v>
      </c>
      <c r="N43" s="103">
        <f>SUMIFS('Data Repository Table'!$J:$J,'Data Repository Table'!$A:$A,'Economic Cost Analysis'!$A$21,'Data Repository Table'!$C:$C,'Economic Cost Analysis'!$B$43,'Data Repository Table'!$D:$D,'Economic Cost Analysis'!N10)</f>
        <v>217.43019900000002</v>
      </c>
      <c r="O43" s="103">
        <f>SUMIFS('Data Repository Table'!$J:$J,'Data Repository Table'!$A:$A,'Economic Cost Analysis'!$A$21,'Data Repository Table'!$C:$C,'Economic Cost Analysis'!$B$43,'Data Repository Table'!$D:$D,'Economic Cost Analysis'!O10)</f>
        <v>230.98220000000001</v>
      </c>
      <c r="P43" s="103">
        <f>SUMIFS('Data Repository Table'!$J:$J,'Data Repository Table'!$A:$A,'Economic Cost Analysis'!$A$21,'Data Repository Table'!$C:$C,'Economic Cost Analysis'!$B$43,'Data Repository Table'!$D:$D,'Economic Cost Analysis'!P10)</f>
        <v>236.441136</v>
      </c>
      <c r="Q43" s="103">
        <f>SUMIFS('Data Repository Table'!$J:$J,'Data Repository Table'!$A:$A,'Economic Cost Analysis'!$A$21,'Data Repository Table'!$C:$C,'Economic Cost Analysis'!$B$43,'Data Repository Table'!$D:$D,'Economic Cost Analysis'!Q10)</f>
        <v>241.40736899999999</v>
      </c>
      <c r="R43" s="103">
        <f>SUMIFS('Data Repository Table'!$J:$J,'Data Repository Table'!$A:$A,'Economic Cost Analysis'!$A$21,'Data Repository Table'!$C:$C,'Economic Cost Analysis'!$B$43,'Data Repository Table'!$D:$D,'Economic Cost Analysis'!R10)</f>
        <v>220.380334</v>
      </c>
      <c r="S43" s="103">
        <f>SUM(G43:R43)</f>
        <v>2533.8791719999995</v>
      </c>
      <c r="T43" s="16"/>
      <c r="U43" s="16"/>
      <c r="V43" s="16"/>
      <c r="W43" s="16"/>
    </row>
    <row r="44" spans="1:38" ht="14.25" customHeight="1" x14ac:dyDescent="0.3">
      <c r="A44" s="140"/>
      <c r="B44" s="141" t="s">
        <v>43</v>
      </c>
      <c r="C44" s="142"/>
      <c r="D44" s="142"/>
      <c r="E44" s="141" t="s">
        <v>120</v>
      </c>
      <c r="F44" s="142"/>
      <c r="G44" s="143">
        <f>(G35+G36+G37+G38+G39+G40+G41+G42)/(G43*1000)</f>
        <v>32.644395721309699</v>
      </c>
      <c r="H44" s="143">
        <f t="shared" ref="H44:R44" si="5">(H35+H36+H37+H38+H39+H40+H41+H42)/(H43*1000)</f>
        <v>31.479124229144556</v>
      </c>
      <c r="I44" s="143">
        <f t="shared" si="5"/>
        <v>43.716430376785929</v>
      </c>
      <c r="J44" s="143">
        <f t="shared" si="5"/>
        <v>42.437461047529588</v>
      </c>
      <c r="K44" s="143">
        <f t="shared" si="5"/>
        <v>30.832306822249631</v>
      </c>
      <c r="L44" s="143">
        <f t="shared" si="5"/>
        <v>40.056607121314855</v>
      </c>
      <c r="M44" s="143">
        <f t="shared" si="5"/>
        <v>35.252643432800426</v>
      </c>
      <c r="N44" s="143">
        <f t="shared" si="5"/>
        <v>34.40970474928254</v>
      </c>
      <c r="O44" s="143">
        <f t="shared" si="5"/>
        <v>37.625793747462467</v>
      </c>
      <c r="P44" s="143">
        <f t="shared" si="5"/>
        <v>28.473377116074253</v>
      </c>
      <c r="Q44" s="143">
        <f t="shared" si="5"/>
        <v>33.597819136852863</v>
      </c>
      <c r="R44" s="143">
        <f t="shared" si="5"/>
        <v>43.016148904686304</v>
      </c>
      <c r="S44" s="143">
        <f>SUM(G44:R44)</f>
        <v>433.54181240549309</v>
      </c>
      <c r="T44" s="144"/>
      <c r="U44" s="144"/>
      <c r="V44" s="144"/>
      <c r="W44" s="144"/>
      <c r="X44" s="145"/>
      <c r="Y44" s="145"/>
      <c r="Z44" s="145"/>
      <c r="AA44" s="145"/>
      <c r="AB44" s="145"/>
      <c r="AC44" s="145"/>
      <c r="AD44" s="145"/>
      <c r="AE44" s="145"/>
      <c r="AF44" s="145"/>
      <c r="AG44" s="145"/>
      <c r="AH44" s="145"/>
      <c r="AI44" s="145"/>
      <c r="AJ44" s="145"/>
      <c r="AK44" s="145"/>
      <c r="AL44" s="145"/>
    </row>
    <row r="45" spans="1:38" ht="14.25" customHeight="1" x14ac:dyDescent="0.3">
      <c r="A45" s="16"/>
      <c r="B45" s="16"/>
      <c r="C45" s="16"/>
      <c r="D45" s="23"/>
      <c r="E45" s="16"/>
      <c r="F45" s="29"/>
      <c r="G45" s="29"/>
      <c r="H45" s="29"/>
      <c r="I45" s="29"/>
      <c r="J45" s="29"/>
      <c r="K45" s="29"/>
      <c r="L45" s="29"/>
      <c r="M45" s="29"/>
      <c r="N45" s="29"/>
      <c r="O45" s="29"/>
      <c r="P45" s="29"/>
      <c r="Q45" s="29"/>
      <c r="R45" s="29"/>
      <c r="S45" s="16"/>
      <c r="T45" s="16"/>
      <c r="U45" s="16"/>
      <c r="V45" s="16"/>
      <c r="W45" s="16"/>
    </row>
    <row r="46" spans="1:38" ht="14.25" customHeight="1" x14ac:dyDescent="0.3">
      <c r="A46" s="132" t="s">
        <v>121</v>
      </c>
      <c r="B46" s="132"/>
      <c r="C46" s="132"/>
      <c r="D46" s="147"/>
      <c r="E46" s="132"/>
      <c r="F46" s="148"/>
      <c r="G46" s="148"/>
      <c r="H46" s="148"/>
      <c r="I46" s="148"/>
      <c r="J46" s="148"/>
      <c r="K46" s="148"/>
      <c r="L46" s="148"/>
      <c r="M46" s="148"/>
      <c r="N46" s="148"/>
      <c r="O46" s="148"/>
      <c r="P46" s="148"/>
      <c r="Q46" s="148"/>
      <c r="R46" s="148"/>
      <c r="S46" s="132"/>
      <c r="T46" s="132"/>
      <c r="U46" s="132"/>
      <c r="V46" s="132"/>
      <c r="W46" s="132"/>
      <c r="X46" s="149"/>
      <c r="Y46" s="149"/>
      <c r="Z46" s="149"/>
      <c r="AA46" s="149"/>
      <c r="AB46" s="149"/>
      <c r="AC46" s="149"/>
      <c r="AD46" s="149"/>
      <c r="AE46" s="149"/>
      <c r="AF46" s="149"/>
      <c r="AG46" s="149"/>
      <c r="AH46" s="149"/>
      <c r="AI46" s="149"/>
      <c r="AJ46" s="149"/>
      <c r="AK46" s="149"/>
      <c r="AL46" s="149"/>
    </row>
    <row r="47" spans="1:38" ht="45" customHeight="1" x14ac:dyDescent="0.3">
      <c r="A47" s="193" t="s">
        <v>122</v>
      </c>
      <c r="B47" s="194"/>
      <c r="C47" s="194"/>
      <c r="D47" s="194"/>
      <c r="E47" s="194"/>
      <c r="F47" s="194"/>
      <c r="G47" s="194"/>
      <c r="H47" s="194"/>
      <c r="I47" s="194"/>
      <c r="J47" s="194"/>
      <c r="K47" s="194"/>
      <c r="L47" s="194"/>
      <c r="M47" s="194"/>
      <c r="N47" s="194"/>
      <c r="O47" s="194"/>
      <c r="P47" s="194"/>
      <c r="Q47" s="194"/>
      <c r="R47" s="194"/>
      <c r="S47" s="194"/>
      <c r="T47" s="194"/>
      <c r="U47" s="194"/>
      <c r="V47" s="194"/>
      <c r="W47" s="133"/>
    </row>
    <row r="48" spans="1:38" ht="57" customHeight="1" x14ac:dyDescent="0.3">
      <c r="A48" s="193" t="s">
        <v>123</v>
      </c>
      <c r="B48" s="194"/>
      <c r="C48" s="194"/>
      <c r="D48" s="194"/>
      <c r="E48" s="194"/>
      <c r="F48" s="194"/>
      <c r="G48" s="194"/>
      <c r="H48" s="194"/>
      <c r="I48" s="194"/>
      <c r="J48" s="194"/>
      <c r="K48" s="194"/>
      <c r="L48" s="194"/>
      <c r="M48" s="194"/>
      <c r="N48" s="194"/>
      <c r="O48" s="194"/>
      <c r="P48" s="194"/>
      <c r="Q48" s="194"/>
      <c r="R48" s="194"/>
      <c r="S48" s="194"/>
      <c r="T48" s="194"/>
      <c r="U48" s="194"/>
      <c r="V48" s="194"/>
      <c r="W48" s="194"/>
    </row>
    <row r="49" spans="1:38" ht="14.25" customHeight="1" x14ac:dyDescent="0.3">
      <c r="A49" s="124" t="s">
        <v>2</v>
      </c>
      <c r="B49" s="124" t="s">
        <v>6</v>
      </c>
      <c r="C49" s="124" t="s">
        <v>117</v>
      </c>
      <c r="D49" s="124" t="s">
        <v>45</v>
      </c>
      <c r="E49" s="124" t="s">
        <v>118</v>
      </c>
      <c r="F49" s="131"/>
      <c r="G49" s="136">
        <v>41456</v>
      </c>
      <c r="H49" s="136">
        <v>41487</v>
      </c>
      <c r="I49" s="136">
        <v>41518</v>
      </c>
      <c r="J49" s="136">
        <v>41548</v>
      </c>
      <c r="K49" s="136">
        <v>41579</v>
      </c>
      <c r="L49" s="136">
        <v>41609</v>
      </c>
      <c r="M49" s="136">
        <v>41640</v>
      </c>
      <c r="N49" s="136">
        <v>41671</v>
      </c>
      <c r="O49" s="136">
        <v>41699</v>
      </c>
      <c r="P49" s="136">
        <v>41730</v>
      </c>
      <c r="Q49" s="136">
        <v>41760</v>
      </c>
      <c r="R49" s="136">
        <v>41791</v>
      </c>
      <c r="S49" s="150"/>
      <c r="T49" s="131"/>
      <c r="U49" s="131"/>
      <c r="V49" s="131"/>
      <c r="W49" s="131"/>
    </row>
    <row r="50" spans="1:38" ht="14.25" customHeight="1" x14ac:dyDescent="0.3">
      <c r="A50" s="124"/>
      <c r="B50" s="124"/>
      <c r="C50" s="124"/>
      <c r="D50" s="124"/>
      <c r="E50" s="131"/>
      <c r="F50" s="131"/>
      <c r="G50" s="150"/>
      <c r="H50" s="150"/>
      <c r="I50" s="150"/>
      <c r="J50" s="150"/>
      <c r="K50" s="150"/>
      <c r="L50" s="150"/>
      <c r="M50" s="150"/>
      <c r="N50" s="150"/>
      <c r="O50" s="150"/>
      <c r="P50" s="150"/>
      <c r="Q50" s="150"/>
      <c r="R50" s="150"/>
      <c r="S50" s="137" t="s">
        <v>119</v>
      </c>
      <c r="T50" s="131"/>
      <c r="U50" s="131"/>
      <c r="V50" s="131"/>
      <c r="W50" s="131"/>
    </row>
    <row r="51" spans="1:38" ht="14.25" customHeight="1" x14ac:dyDescent="0.3">
      <c r="A51" s="8" t="s">
        <v>32</v>
      </c>
      <c r="B51" s="8" t="s">
        <v>124</v>
      </c>
      <c r="C51" s="8" t="s">
        <v>44</v>
      </c>
      <c r="D51" s="8" t="s">
        <v>46</v>
      </c>
      <c r="E51" s="8" t="s">
        <v>47</v>
      </c>
      <c r="F51" s="16"/>
      <c r="G51" s="29">
        <f>SUM(G13,G24,G35)</f>
        <v>4752382.6895514736</v>
      </c>
      <c r="H51" s="29">
        <f>SUM(H13,H24,H35)</f>
        <v>5167035.0438473243</v>
      </c>
      <c r="I51" s="29">
        <f t="shared" ref="I51:R51" si="6">SUM(I13,I24,I35)</f>
        <v>5477119.2220016234</v>
      </c>
      <c r="J51" s="29">
        <f t="shared" si="6"/>
        <v>6217372.1257881755</v>
      </c>
      <c r="K51" s="29">
        <f t="shared" si="6"/>
        <v>6351549.5562056992</v>
      </c>
      <c r="L51" s="29">
        <f t="shared" si="6"/>
        <v>5473893.9778650012</v>
      </c>
      <c r="M51" s="29">
        <f t="shared" si="6"/>
        <v>7073236.3159125</v>
      </c>
      <c r="N51" s="29">
        <f t="shared" si="6"/>
        <v>7645099.2339562494</v>
      </c>
      <c r="O51" s="29">
        <f t="shared" si="6"/>
        <v>7576081.9643531246</v>
      </c>
      <c r="P51" s="29">
        <f t="shared" si="6"/>
        <v>7870566.9194312505</v>
      </c>
      <c r="Q51" s="29">
        <f t="shared" si="6"/>
        <v>9096355.030431252</v>
      </c>
      <c r="R51" s="29">
        <f t="shared" si="6"/>
        <v>5712658.1783212498</v>
      </c>
      <c r="S51" s="29">
        <f>SUM(G51:R51)</f>
        <v>78413350.257664919</v>
      </c>
      <c r="T51" s="16"/>
      <c r="U51" s="16"/>
      <c r="V51" s="16"/>
      <c r="W51" s="16"/>
    </row>
    <row r="52" spans="1:38" ht="14.25" customHeight="1" x14ac:dyDescent="0.3">
      <c r="A52" s="8" t="s">
        <v>32</v>
      </c>
      <c r="B52" s="8" t="s">
        <v>124</v>
      </c>
      <c r="C52" s="8" t="s">
        <v>44</v>
      </c>
      <c r="D52" s="8" t="s">
        <v>48</v>
      </c>
      <c r="E52" s="8" t="s">
        <v>49</v>
      </c>
      <c r="F52" s="16"/>
      <c r="G52" s="29">
        <f>SUM(G14,G25,G36)</f>
        <v>2439061.3979192991</v>
      </c>
      <c r="H52" s="29">
        <f t="shared" ref="H52:R52" si="7">SUM(H14,H25,H36)</f>
        <v>2621863.5100085996</v>
      </c>
      <c r="I52" s="29">
        <f t="shared" si="7"/>
        <v>2806168.0509719998</v>
      </c>
      <c r="J52" s="29">
        <f t="shared" si="7"/>
        <v>3163209.5663784007</v>
      </c>
      <c r="K52" s="29">
        <f t="shared" si="7"/>
        <v>3218501.5770913498</v>
      </c>
      <c r="L52" s="29">
        <f t="shared" si="7"/>
        <v>2788369.1117025004</v>
      </c>
      <c r="M52" s="29">
        <f t="shared" si="7"/>
        <v>3593667.2656375002</v>
      </c>
      <c r="N52" s="29">
        <f t="shared" si="7"/>
        <v>3722191.4510812499</v>
      </c>
      <c r="O52" s="29">
        <f t="shared" si="7"/>
        <v>3871145.1659843749</v>
      </c>
      <c r="P52" s="29">
        <f t="shared" si="7"/>
        <v>3465642.2342250003</v>
      </c>
      <c r="Q52" s="29">
        <f t="shared" si="7"/>
        <v>4094860.7397625004</v>
      </c>
      <c r="R52" s="29">
        <f t="shared" si="7"/>
        <v>2932911.3268075003</v>
      </c>
      <c r="S52" s="29">
        <f>SUM(G52:R52)</f>
        <v>38717591.397570275</v>
      </c>
      <c r="T52" s="31"/>
      <c r="U52" s="16"/>
      <c r="V52" s="16"/>
      <c r="W52" s="16"/>
    </row>
    <row r="53" spans="1:38" ht="14.25" customHeight="1" x14ac:dyDescent="0.3">
      <c r="A53" s="8" t="s">
        <v>32</v>
      </c>
      <c r="B53" s="8" t="s">
        <v>124</v>
      </c>
      <c r="C53" s="8" t="s">
        <v>44</v>
      </c>
      <c r="D53" s="8" t="s">
        <v>48</v>
      </c>
      <c r="E53" s="8" t="s">
        <v>50</v>
      </c>
      <c r="F53" s="16"/>
      <c r="G53" s="29">
        <f t="shared" ref="G53:R58" si="8">SUM(G15,G26,G37)</f>
        <v>2300028.0101369992</v>
      </c>
      <c r="H53" s="29">
        <f t="shared" si="8"/>
        <v>2505939.5584575003</v>
      </c>
      <c r="I53" s="29">
        <f t="shared" si="8"/>
        <v>2627415.3951704986</v>
      </c>
      <c r="J53" s="29">
        <f t="shared" si="8"/>
        <v>2900613.3153855</v>
      </c>
      <c r="K53" s="29">
        <f t="shared" si="8"/>
        <v>2940556.1633002497</v>
      </c>
      <c r="L53" s="29">
        <f t="shared" si="8"/>
        <v>2582565.0096375002</v>
      </c>
      <c r="M53" s="29">
        <f t="shared" si="8"/>
        <v>3446732.8680624999</v>
      </c>
      <c r="N53" s="29">
        <f t="shared" si="8"/>
        <v>3483983.4045937499</v>
      </c>
      <c r="O53" s="29">
        <f t="shared" si="8"/>
        <v>3640816.4610781251</v>
      </c>
      <c r="P53" s="29">
        <f t="shared" si="8"/>
        <v>3250872.5897500003</v>
      </c>
      <c r="Q53" s="29">
        <f t="shared" si="8"/>
        <v>3812121.7015625001</v>
      </c>
      <c r="R53" s="29">
        <f t="shared" si="8"/>
        <v>2923183.2132374998</v>
      </c>
      <c r="S53" s="29">
        <f t="shared" ref="S53:S57" si="9">SUM(G53:R53)</f>
        <v>36414827.690372624</v>
      </c>
      <c r="T53" s="16"/>
      <c r="U53" s="16"/>
      <c r="V53" s="16"/>
      <c r="W53" s="16"/>
    </row>
    <row r="54" spans="1:38" ht="14.25" customHeight="1" x14ac:dyDescent="0.3">
      <c r="A54" s="8" t="s">
        <v>32</v>
      </c>
      <c r="B54" s="8" t="s">
        <v>124</v>
      </c>
      <c r="C54" s="8" t="s">
        <v>44</v>
      </c>
      <c r="D54" s="8" t="s">
        <v>51</v>
      </c>
      <c r="E54" s="8" t="s">
        <v>52</v>
      </c>
      <c r="F54" s="16"/>
      <c r="G54" s="29">
        <f t="shared" si="8"/>
        <v>2073604.724326327</v>
      </c>
      <c r="H54" s="29">
        <f t="shared" si="8"/>
        <v>2269539.7804914797</v>
      </c>
      <c r="I54" s="29">
        <f t="shared" si="8"/>
        <v>2374998.790312151</v>
      </c>
      <c r="J54" s="29">
        <f t="shared" si="8"/>
        <v>2645968.110327912</v>
      </c>
      <c r="K54" s="29">
        <f t="shared" si="8"/>
        <v>2691801.6955241356</v>
      </c>
      <c r="L54" s="29">
        <f t="shared" si="8"/>
        <v>2348808.3419548003</v>
      </c>
      <c r="M54" s="29">
        <f t="shared" si="8"/>
        <v>2879996.1652659997</v>
      </c>
      <c r="N54" s="29">
        <f t="shared" si="8"/>
        <v>2972957.9397390001</v>
      </c>
      <c r="O54" s="29">
        <f t="shared" si="8"/>
        <v>3094867.6019314998</v>
      </c>
      <c r="P54" s="29">
        <f t="shared" si="8"/>
        <v>2768358.2978389999</v>
      </c>
      <c r="Q54" s="29">
        <f t="shared" si="8"/>
        <v>3268026.2100749998</v>
      </c>
      <c r="R54" s="29">
        <f t="shared" si="8"/>
        <v>2363869.6207261998</v>
      </c>
      <c r="S54" s="29">
        <f t="shared" si="9"/>
        <v>31752797.278513506</v>
      </c>
      <c r="T54" s="16"/>
      <c r="U54" s="16"/>
      <c r="V54" s="16"/>
      <c r="W54" s="16"/>
    </row>
    <row r="55" spans="1:38" ht="14.25" customHeight="1" x14ac:dyDescent="0.3">
      <c r="A55" s="8" t="s">
        <v>32</v>
      </c>
      <c r="B55" s="8" t="s">
        <v>124</v>
      </c>
      <c r="C55" s="8" t="s">
        <v>44</v>
      </c>
      <c r="D55" s="8" t="s">
        <v>51</v>
      </c>
      <c r="E55" s="8" t="s">
        <v>53</v>
      </c>
      <c r="F55" s="16"/>
      <c r="G55" s="29">
        <f t="shared" si="8"/>
        <v>1347738.8706587995</v>
      </c>
      <c r="H55" s="29">
        <f t="shared" si="8"/>
        <v>1561170.3574350001</v>
      </c>
      <c r="I55" s="29">
        <f t="shared" si="8"/>
        <v>1574874.1415601994</v>
      </c>
      <c r="J55" s="29">
        <f t="shared" si="8"/>
        <v>1880373.5227742002</v>
      </c>
      <c r="K55" s="29">
        <f t="shared" si="8"/>
        <v>1968683.2157081</v>
      </c>
      <c r="L55" s="29">
        <f t="shared" si="8"/>
        <v>1158623.1401823002</v>
      </c>
      <c r="M55" s="29">
        <f t="shared" si="8"/>
        <v>1176136.1610068001</v>
      </c>
      <c r="N55" s="29">
        <f t="shared" si="8"/>
        <v>1239117.5758722001</v>
      </c>
      <c r="O55" s="29">
        <f t="shared" si="8"/>
        <v>1215602.9551357001</v>
      </c>
      <c r="P55" s="29">
        <f t="shared" si="8"/>
        <v>1190750.2535102002</v>
      </c>
      <c r="Q55" s="29">
        <f t="shared" si="8"/>
        <v>1381387.0449670001</v>
      </c>
      <c r="R55" s="29">
        <f t="shared" si="8"/>
        <v>1040665.7581107001</v>
      </c>
      <c r="S55" s="29">
        <f t="shared" si="9"/>
        <v>16735122.996921198</v>
      </c>
      <c r="T55" s="16"/>
      <c r="U55" s="16"/>
      <c r="V55" s="16"/>
      <c r="W55" s="16"/>
    </row>
    <row r="56" spans="1:38" ht="14.25" customHeight="1" x14ac:dyDescent="0.3">
      <c r="A56" s="8" t="s">
        <v>32</v>
      </c>
      <c r="B56" s="8" t="s">
        <v>124</v>
      </c>
      <c r="C56" s="8" t="s">
        <v>44</v>
      </c>
      <c r="D56" s="8" t="s">
        <v>51</v>
      </c>
      <c r="E56" s="8" t="s">
        <v>54</v>
      </c>
      <c r="F56" s="16"/>
      <c r="G56" s="29">
        <f t="shared" si="8"/>
        <v>1800236.6472906992</v>
      </c>
      <c r="H56" s="29">
        <f t="shared" si="8"/>
        <v>1959718.9384044998</v>
      </c>
      <c r="I56" s="29">
        <f t="shared" si="8"/>
        <v>2069515.5841112991</v>
      </c>
      <c r="J56" s="29">
        <f t="shared" si="8"/>
        <v>2330999.3359503001</v>
      </c>
      <c r="K56" s="29">
        <f t="shared" si="8"/>
        <v>2376535.9434183999</v>
      </c>
      <c r="L56" s="29">
        <f t="shared" si="8"/>
        <v>1447049.2500542002</v>
      </c>
      <c r="M56" s="29">
        <f t="shared" si="8"/>
        <v>1483562.2037511999</v>
      </c>
      <c r="N56" s="29">
        <f t="shared" si="8"/>
        <v>1516247.7055998</v>
      </c>
      <c r="O56" s="29">
        <f t="shared" si="8"/>
        <v>1567231.2198758</v>
      </c>
      <c r="P56" s="29">
        <f t="shared" si="8"/>
        <v>1421177.7427773001</v>
      </c>
      <c r="Q56" s="29">
        <f t="shared" si="8"/>
        <v>1665801.7318074999</v>
      </c>
      <c r="R56" s="29">
        <f t="shared" si="8"/>
        <v>1452590.2533372999</v>
      </c>
      <c r="S56" s="29">
        <f t="shared" si="9"/>
        <v>21090666.556378298</v>
      </c>
      <c r="T56" s="16"/>
      <c r="U56" s="16"/>
      <c r="V56" s="16"/>
      <c r="W56" s="16"/>
    </row>
    <row r="57" spans="1:38" ht="14.25" customHeight="1" x14ac:dyDescent="0.3">
      <c r="A57" s="8" t="s">
        <v>32</v>
      </c>
      <c r="B57" s="8" t="s">
        <v>124</v>
      </c>
      <c r="C57" s="8" t="s">
        <v>44</v>
      </c>
      <c r="D57" s="8" t="s">
        <v>51</v>
      </c>
      <c r="E57" s="8" t="s">
        <v>55</v>
      </c>
      <c r="F57" s="16"/>
      <c r="G57" s="29">
        <f t="shared" si="8"/>
        <v>886197.60176639946</v>
      </c>
      <c r="H57" s="29">
        <f t="shared" si="8"/>
        <v>1012646.749821</v>
      </c>
      <c r="I57" s="29">
        <f t="shared" si="8"/>
        <v>1025398.9493285995</v>
      </c>
      <c r="J57" s="29">
        <f t="shared" si="8"/>
        <v>1186610.9527146001</v>
      </c>
      <c r="K57" s="29">
        <f t="shared" si="8"/>
        <v>1229462.2582892999</v>
      </c>
      <c r="L57" s="29">
        <f t="shared" si="8"/>
        <v>749668.56593790022</v>
      </c>
      <c r="M57" s="29">
        <f t="shared" si="8"/>
        <v>774322.04976840003</v>
      </c>
      <c r="N57" s="29">
        <f t="shared" si="8"/>
        <v>795356.48947859998</v>
      </c>
      <c r="O57" s="29">
        <f t="shared" si="8"/>
        <v>795992.24834010005</v>
      </c>
      <c r="P57" s="29">
        <f t="shared" si="8"/>
        <v>759387.99960660015</v>
      </c>
      <c r="Q57" s="29">
        <f t="shared" si="8"/>
        <v>879614.44655700005</v>
      </c>
      <c r="R57" s="29">
        <f t="shared" si="8"/>
        <v>718766.35225710005</v>
      </c>
      <c r="S57" s="29">
        <f t="shared" si="9"/>
        <v>10813424.6638656</v>
      </c>
      <c r="T57" s="16"/>
      <c r="U57" s="16"/>
      <c r="V57" s="16"/>
      <c r="W57" s="16"/>
    </row>
    <row r="58" spans="1:38" ht="14.25" customHeight="1" x14ac:dyDescent="0.3">
      <c r="A58" s="8" t="s">
        <v>32</v>
      </c>
      <c r="B58" s="8" t="s">
        <v>124</v>
      </c>
      <c r="C58" s="8" t="s">
        <v>44</v>
      </c>
      <c r="D58" s="8" t="s">
        <v>56</v>
      </c>
      <c r="E58" s="8" t="s">
        <v>57</v>
      </c>
      <c r="F58" s="16"/>
      <c r="G58" s="29">
        <f t="shared" si="8"/>
        <v>7367588.6791624967</v>
      </c>
      <c r="H58" s="29">
        <f t="shared" si="8"/>
        <v>7849336.0209874995</v>
      </c>
      <c r="I58" s="29">
        <f t="shared" si="8"/>
        <v>8389760.6297374964</v>
      </c>
      <c r="J58" s="29">
        <f t="shared" si="8"/>
        <v>9137407.9125625007</v>
      </c>
      <c r="K58" s="29">
        <f t="shared" si="8"/>
        <v>9187415.9798249993</v>
      </c>
      <c r="L58" s="29">
        <f t="shared" si="8"/>
        <v>5779740.0739000011</v>
      </c>
      <c r="M58" s="29">
        <f t="shared" si="8"/>
        <v>6008311.4579999996</v>
      </c>
      <c r="N58" s="29">
        <f t="shared" si="8"/>
        <v>6995040.989875</v>
      </c>
      <c r="O58" s="29">
        <f t="shared" si="8"/>
        <v>6352457.05155</v>
      </c>
      <c r="P58" s="29">
        <f t="shared" si="8"/>
        <v>6560328.9663875001</v>
      </c>
      <c r="Q58" s="29">
        <f t="shared" si="8"/>
        <v>7526766.7026125006</v>
      </c>
      <c r="R58" s="29">
        <f t="shared" si="8"/>
        <v>6174477.1062125005</v>
      </c>
      <c r="S58" s="29">
        <f>SUM(G58:R58)</f>
        <v>87328631.570812494</v>
      </c>
      <c r="T58" s="16"/>
      <c r="U58" s="16"/>
      <c r="V58" s="16"/>
      <c r="W58" s="16"/>
    </row>
    <row r="59" spans="1:38" ht="14.25" customHeight="1" x14ac:dyDescent="0.3">
      <c r="A59" s="8" t="s">
        <v>59</v>
      </c>
      <c r="B59" s="23" t="s">
        <v>124</v>
      </c>
      <c r="C59" s="8"/>
      <c r="D59" s="8"/>
      <c r="E59" s="8"/>
      <c r="F59" s="16"/>
      <c r="G59" s="103">
        <f>SUM(G21,G32,G43)</f>
        <v>647.14428099999998</v>
      </c>
      <c r="H59" s="103">
        <f t="shared" ref="H59:R59" si="10">SUM(H21,H32,H43)</f>
        <v>622.38369699999998</v>
      </c>
      <c r="I59" s="103">
        <f t="shared" si="10"/>
        <v>602.54558499999996</v>
      </c>
      <c r="J59" s="103">
        <f t="shared" si="10"/>
        <v>602.67093499999999</v>
      </c>
      <c r="K59" s="103">
        <f t="shared" si="10"/>
        <v>534.23997600000007</v>
      </c>
      <c r="L59" s="103">
        <f t="shared" si="10"/>
        <v>571.87367900000004</v>
      </c>
      <c r="M59" s="103">
        <f t="shared" si="10"/>
        <v>679.26448500000004</v>
      </c>
      <c r="N59" s="103">
        <f t="shared" si="10"/>
        <v>682.90148799999997</v>
      </c>
      <c r="O59" s="103">
        <f t="shared" si="10"/>
        <v>790.03688200000011</v>
      </c>
      <c r="P59" s="103">
        <f t="shared" si="10"/>
        <v>759.48916599999995</v>
      </c>
      <c r="Q59" s="103">
        <f t="shared" si="10"/>
        <v>773.51636800000006</v>
      </c>
      <c r="R59" s="103">
        <f t="shared" si="10"/>
        <v>623.20135099999993</v>
      </c>
      <c r="S59" s="103">
        <f>SUM(G59:R59)</f>
        <v>7889.2678930000002</v>
      </c>
      <c r="T59" s="16"/>
      <c r="U59" s="16"/>
      <c r="V59" s="16"/>
      <c r="W59" s="16"/>
    </row>
    <row r="60" spans="1:38" ht="14.25" customHeight="1" thickTop="1" thickBot="1" x14ac:dyDescent="0.35">
      <c r="A60" s="140"/>
      <c r="B60" s="141" t="s">
        <v>124</v>
      </c>
      <c r="C60" s="142"/>
      <c r="D60" s="142"/>
      <c r="E60" s="141" t="s">
        <v>120</v>
      </c>
      <c r="F60" s="142"/>
      <c r="G60" s="151">
        <f>SUM(G51:G58)/(G59*1000)</f>
        <v>35.4895180180268</v>
      </c>
      <c r="H60" s="151">
        <f t="shared" ref="H60:R60" si="11">SUM(H51:H58)/(H59*1000)</f>
        <v>40.083392414844866</v>
      </c>
      <c r="I60" s="151">
        <f t="shared" si="11"/>
        <v>43.723249193160832</v>
      </c>
      <c r="J60" s="151">
        <f t="shared" si="11"/>
        <v>48.886636356341938</v>
      </c>
      <c r="K60" s="151">
        <f t="shared" si="11"/>
        <v>56.088102230227392</v>
      </c>
      <c r="L60" s="151">
        <f t="shared" si="11"/>
        <v>39.044842053719009</v>
      </c>
      <c r="M60" s="151">
        <f t="shared" si="11"/>
        <v>38.918514174055339</v>
      </c>
      <c r="N60" s="151">
        <f t="shared" si="11"/>
        <v>41.543319627670584</v>
      </c>
      <c r="O60" s="151">
        <f t="shared" si="11"/>
        <v>35.585926820374347</v>
      </c>
      <c r="P60" s="151">
        <f t="shared" si="11"/>
        <v>35.928208360416363</v>
      </c>
      <c r="Q60" s="151">
        <f t="shared" si="11"/>
        <v>41.013913758286819</v>
      </c>
      <c r="R60" s="151">
        <f t="shared" si="11"/>
        <v>37.418278653587279</v>
      </c>
      <c r="S60" s="143">
        <f>SUM(G60:R60)</f>
        <v>493.72390166071165</v>
      </c>
      <c r="T60" s="144"/>
      <c r="U60" s="144"/>
      <c r="V60" s="144"/>
      <c r="W60" s="144"/>
      <c r="X60" s="145"/>
      <c r="Y60" s="145"/>
      <c r="Z60" s="145"/>
      <c r="AA60" s="145"/>
      <c r="AB60" s="145"/>
      <c r="AC60" s="145"/>
      <c r="AD60" s="145"/>
      <c r="AE60" s="145"/>
      <c r="AF60" s="145"/>
      <c r="AG60" s="145"/>
      <c r="AH60" s="145"/>
      <c r="AI60" s="145"/>
      <c r="AJ60" s="145"/>
      <c r="AK60" s="145"/>
      <c r="AL60" s="145"/>
    </row>
    <row r="61" spans="1:38" ht="14.25" customHeight="1" thickTop="1" x14ac:dyDescent="0.3">
      <c r="A61" s="200" t="s">
        <v>125</v>
      </c>
      <c r="B61" s="201"/>
      <c r="C61" s="201"/>
      <c r="D61" s="201"/>
      <c r="E61" s="201"/>
      <c r="F61" s="201"/>
      <c r="T61" s="152"/>
      <c r="U61" s="152"/>
      <c r="V61" s="152"/>
      <c r="W61" s="152"/>
    </row>
    <row r="62" spans="1:38" ht="14.25" customHeight="1" x14ac:dyDescent="0.3">
      <c r="A62" s="32"/>
      <c r="T62" s="152"/>
      <c r="U62" s="152"/>
      <c r="V62" s="152"/>
      <c r="W62" s="152"/>
    </row>
    <row r="63" spans="1:38" ht="14.25" customHeight="1" x14ac:dyDescent="0.3">
      <c r="A63" s="32"/>
      <c r="T63" s="152"/>
      <c r="U63" s="152"/>
      <c r="V63" s="152"/>
      <c r="W63" s="152"/>
    </row>
    <row r="64" spans="1:38" ht="14.25" customHeight="1" x14ac:dyDescent="0.3">
      <c r="A64" s="32"/>
      <c r="T64" s="152"/>
      <c r="U64" s="152"/>
      <c r="V64" s="152"/>
      <c r="W64" s="152"/>
    </row>
    <row r="65" spans="1:23" ht="14.25" customHeight="1" x14ac:dyDescent="0.3">
      <c r="A65" s="32"/>
      <c r="T65" s="152"/>
      <c r="U65" s="152"/>
      <c r="V65" s="152"/>
      <c r="W65" s="152"/>
    </row>
    <row r="66" spans="1:23" ht="14.25" customHeight="1" x14ac:dyDescent="0.3">
      <c r="A66" s="16"/>
      <c r="B66" s="16"/>
      <c r="C66" s="16"/>
      <c r="D66" s="16"/>
      <c r="E66" s="16"/>
      <c r="F66" s="4"/>
      <c r="G66" s="4"/>
      <c r="H66" s="4"/>
      <c r="I66" s="4"/>
      <c r="J66" s="4"/>
      <c r="K66" s="4"/>
      <c r="L66" s="4"/>
      <c r="M66" s="4"/>
      <c r="N66" s="4"/>
      <c r="O66" s="4"/>
      <c r="P66" s="4"/>
      <c r="Q66" s="4"/>
      <c r="R66" s="4"/>
      <c r="S66" s="16"/>
      <c r="T66" s="16"/>
      <c r="U66" s="16"/>
      <c r="V66" s="16"/>
      <c r="W66" s="16"/>
    </row>
    <row r="67" spans="1:23" ht="14.25" customHeight="1" x14ac:dyDescent="0.3">
      <c r="A67" s="16"/>
      <c r="B67" s="16"/>
      <c r="C67" s="16"/>
      <c r="D67" s="16"/>
      <c r="E67" s="16"/>
      <c r="F67" s="4"/>
      <c r="G67" s="4"/>
      <c r="H67" s="4"/>
      <c r="I67" s="4"/>
      <c r="J67" s="4"/>
      <c r="K67" s="4"/>
      <c r="L67" s="4"/>
      <c r="M67" s="4"/>
      <c r="N67" s="4"/>
      <c r="O67" s="4"/>
      <c r="P67" s="4"/>
      <c r="Q67" s="4"/>
      <c r="R67" s="4"/>
      <c r="S67" s="16"/>
      <c r="T67" s="16"/>
      <c r="U67" s="16"/>
      <c r="V67" s="16"/>
      <c r="W67" s="16"/>
    </row>
    <row r="68" spans="1:23" ht="14.25" customHeight="1" x14ac:dyDescent="0.3">
      <c r="A68" s="16"/>
      <c r="B68" s="16"/>
      <c r="C68" s="16"/>
      <c r="D68" s="16"/>
      <c r="E68" s="16"/>
      <c r="F68" s="4"/>
      <c r="G68" s="4"/>
      <c r="H68" s="4"/>
      <c r="I68" s="4"/>
      <c r="J68" s="4"/>
      <c r="K68" s="4"/>
      <c r="L68" s="4"/>
      <c r="M68" s="4"/>
      <c r="N68" s="4"/>
      <c r="O68" s="4"/>
      <c r="P68" s="4"/>
      <c r="Q68" s="4"/>
      <c r="R68" s="4"/>
      <c r="S68" s="16"/>
      <c r="T68" s="16"/>
      <c r="U68" s="16"/>
      <c r="V68" s="16"/>
      <c r="W68" s="16"/>
    </row>
    <row r="69" spans="1:23" ht="14.25" customHeight="1" x14ac:dyDescent="0.3">
      <c r="A69" s="16"/>
      <c r="B69" s="16"/>
      <c r="C69" s="16"/>
      <c r="D69" s="16"/>
      <c r="E69" s="16"/>
      <c r="F69" s="4"/>
      <c r="G69" s="4"/>
      <c r="H69" s="4"/>
      <c r="I69" s="4"/>
      <c r="J69" s="4"/>
      <c r="K69" s="4"/>
      <c r="L69" s="4"/>
      <c r="M69" s="4"/>
      <c r="N69" s="4"/>
      <c r="O69" s="4"/>
      <c r="P69" s="4"/>
      <c r="Q69" s="4"/>
      <c r="R69" s="4"/>
      <c r="S69" s="16"/>
      <c r="T69" s="16"/>
      <c r="U69" s="16"/>
      <c r="V69" s="16"/>
      <c r="W69" s="16"/>
    </row>
    <row r="70" spans="1:23" ht="14.25" customHeight="1" x14ac:dyDescent="0.3">
      <c r="A70" s="16"/>
      <c r="B70" s="16"/>
      <c r="C70" s="16"/>
      <c r="D70" s="16"/>
      <c r="E70" s="16"/>
      <c r="F70" s="4"/>
      <c r="G70" s="4"/>
      <c r="H70" s="4"/>
      <c r="I70" s="4"/>
      <c r="J70" s="4"/>
      <c r="K70" s="4"/>
      <c r="L70" s="4"/>
      <c r="M70" s="4"/>
      <c r="N70" s="4"/>
      <c r="O70" s="4"/>
      <c r="P70" s="4"/>
      <c r="Q70" s="4"/>
      <c r="R70" s="4"/>
      <c r="S70" s="16"/>
      <c r="T70" s="16"/>
      <c r="U70" s="16"/>
      <c r="V70" s="16"/>
      <c r="W70" s="16"/>
    </row>
    <row r="71" spans="1:23" ht="14.25" customHeight="1" x14ac:dyDescent="0.3">
      <c r="A71" s="16"/>
      <c r="B71" s="16"/>
      <c r="C71" s="16"/>
      <c r="D71" s="16"/>
      <c r="E71" s="16"/>
      <c r="F71" s="4"/>
      <c r="G71" s="4"/>
      <c r="H71" s="4"/>
      <c r="I71" s="4"/>
      <c r="J71" s="4"/>
      <c r="K71" s="4"/>
      <c r="L71" s="4"/>
      <c r="M71" s="4"/>
      <c r="N71" s="4"/>
      <c r="O71" s="4"/>
      <c r="P71" s="4"/>
      <c r="Q71" s="4"/>
      <c r="R71" s="4"/>
      <c r="S71" s="16"/>
      <c r="T71" s="16"/>
      <c r="U71" s="16"/>
      <c r="V71" s="16"/>
      <c r="W71" s="16"/>
    </row>
    <row r="72" spans="1:23" ht="14.25" customHeight="1" x14ac:dyDescent="0.3">
      <c r="A72" s="16"/>
      <c r="B72" s="16"/>
      <c r="C72" s="16"/>
      <c r="D72" s="16"/>
      <c r="E72" s="16"/>
      <c r="F72" s="4"/>
      <c r="G72" s="4"/>
      <c r="H72" s="4"/>
      <c r="I72" s="4"/>
      <c r="J72" s="4"/>
      <c r="K72" s="4"/>
      <c r="L72" s="4"/>
      <c r="M72" s="4"/>
      <c r="N72" s="4"/>
      <c r="O72" s="4"/>
      <c r="P72" s="4"/>
      <c r="Q72" s="4"/>
      <c r="R72" s="4"/>
      <c r="S72" s="16"/>
      <c r="T72" s="16"/>
      <c r="U72" s="16"/>
      <c r="V72" s="16"/>
      <c r="W72" s="16"/>
    </row>
    <row r="73" spans="1:23" ht="14.25" customHeight="1" x14ac:dyDescent="0.3">
      <c r="A73" s="16"/>
      <c r="B73" s="16"/>
      <c r="C73" s="16"/>
      <c r="D73" s="16"/>
      <c r="E73" s="16"/>
      <c r="F73" s="4"/>
      <c r="G73" s="4"/>
      <c r="H73" s="4"/>
      <c r="I73" s="4"/>
      <c r="J73" s="4"/>
      <c r="K73" s="4"/>
      <c r="L73" s="4"/>
      <c r="M73" s="4"/>
      <c r="N73" s="4"/>
      <c r="O73" s="4"/>
      <c r="P73" s="4"/>
      <c r="Q73" s="4"/>
      <c r="R73" s="4"/>
      <c r="S73" s="16"/>
      <c r="T73" s="16"/>
      <c r="U73" s="16"/>
      <c r="V73" s="16"/>
      <c r="W73" s="16"/>
    </row>
    <row r="74" spans="1:23" ht="14.25" customHeight="1" x14ac:dyDescent="0.3">
      <c r="A74" s="16"/>
      <c r="B74" s="16"/>
      <c r="C74" s="16"/>
      <c r="D74" s="16"/>
      <c r="E74" s="16"/>
      <c r="F74" s="4"/>
      <c r="G74" s="4"/>
      <c r="H74" s="4"/>
      <c r="I74" s="4"/>
      <c r="J74" s="4"/>
      <c r="K74" s="4"/>
      <c r="L74" s="4"/>
      <c r="M74" s="4"/>
      <c r="N74" s="4"/>
      <c r="O74" s="4"/>
      <c r="P74" s="4"/>
      <c r="Q74" s="4"/>
      <c r="R74" s="4"/>
      <c r="S74" s="16"/>
      <c r="T74" s="16"/>
      <c r="U74" s="16"/>
      <c r="V74" s="16"/>
      <c r="W74" s="16"/>
    </row>
    <row r="75" spans="1:23" ht="14.25" customHeight="1" x14ac:dyDescent="0.3">
      <c r="A75" s="16"/>
      <c r="B75" s="16"/>
      <c r="C75" s="16"/>
      <c r="D75" s="16"/>
      <c r="E75" s="16"/>
      <c r="F75" s="4"/>
      <c r="G75" s="4"/>
      <c r="H75" s="4"/>
      <c r="I75" s="4"/>
      <c r="J75" s="4"/>
      <c r="K75" s="4"/>
      <c r="L75" s="4"/>
      <c r="M75" s="4"/>
      <c r="N75" s="4"/>
      <c r="O75" s="4"/>
      <c r="P75" s="4"/>
      <c r="Q75" s="4"/>
      <c r="R75" s="4"/>
      <c r="S75" s="16"/>
      <c r="T75" s="16"/>
      <c r="U75" s="16"/>
      <c r="V75" s="16"/>
      <c r="W75" s="16"/>
    </row>
    <row r="76" spans="1:23" ht="14.25" customHeight="1" x14ac:dyDescent="0.3">
      <c r="A76" s="16"/>
      <c r="B76" s="16"/>
      <c r="C76" s="16"/>
      <c r="D76" s="16"/>
      <c r="E76" s="16"/>
      <c r="F76" s="4"/>
      <c r="G76" s="4"/>
      <c r="H76" s="4"/>
      <c r="I76" s="4"/>
      <c r="J76" s="4"/>
      <c r="K76" s="4"/>
      <c r="L76" s="4"/>
      <c r="M76" s="4"/>
      <c r="N76" s="4"/>
      <c r="O76" s="4"/>
      <c r="P76" s="4"/>
      <c r="Q76" s="4"/>
      <c r="R76" s="4"/>
      <c r="S76" s="16"/>
      <c r="T76" s="16"/>
      <c r="U76" s="16"/>
      <c r="V76" s="16"/>
      <c r="W76" s="16"/>
    </row>
    <row r="77" spans="1:23" ht="14.25" customHeight="1" x14ac:dyDescent="0.3">
      <c r="A77" s="16"/>
      <c r="B77" s="16"/>
      <c r="C77" s="16"/>
      <c r="D77" s="16"/>
      <c r="E77" s="16"/>
      <c r="F77" s="4"/>
      <c r="G77" s="4"/>
      <c r="H77" s="4"/>
      <c r="I77" s="4"/>
      <c r="J77" s="4"/>
      <c r="K77" s="4"/>
      <c r="L77" s="4"/>
      <c r="M77" s="4"/>
      <c r="N77" s="4"/>
      <c r="O77" s="4"/>
      <c r="P77" s="4"/>
      <c r="Q77" s="4"/>
      <c r="R77" s="4"/>
      <c r="S77" s="16"/>
      <c r="T77" s="16"/>
      <c r="U77" s="16"/>
      <c r="V77" s="16"/>
      <c r="W77" s="16"/>
    </row>
    <row r="78" spans="1:23" ht="14.25" customHeight="1" x14ac:dyDescent="0.3">
      <c r="A78" s="16"/>
      <c r="B78" s="16"/>
      <c r="C78" s="16"/>
      <c r="D78" s="16"/>
      <c r="E78" s="16"/>
      <c r="F78" s="4"/>
      <c r="G78" s="4"/>
      <c r="H78" s="4"/>
      <c r="I78" s="4"/>
      <c r="J78" s="4"/>
      <c r="K78" s="4"/>
      <c r="L78" s="4"/>
      <c r="M78" s="4"/>
      <c r="N78" s="4"/>
      <c r="O78" s="4"/>
      <c r="P78" s="4"/>
      <c r="Q78" s="4"/>
      <c r="R78" s="4"/>
      <c r="S78" s="16"/>
      <c r="T78" s="16"/>
      <c r="U78" s="16"/>
      <c r="V78" s="16"/>
      <c r="W78" s="16"/>
    </row>
    <row r="79" spans="1:23" ht="138" customHeight="1" x14ac:dyDescent="0.3">
      <c r="A79" s="193" t="s">
        <v>126</v>
      </c>
      <c r="B79" s="194"/>
      <c r="C79" s="194"/>
      <c r="D79" s="194"/>
      <c r="E79" s="194"/>
      <c r="F79" s="194"/>
      <c r="G79" s="194"/>
      <c r="H79" s="194"/>
      <c r="I79" s="194"/>
      <c r="J79" s="194"/>
      <c r="K79" s="194"/>
      <c r="L79" s="194"/>
      <c r="M79" s="194"/>
      <c r="N79" s="194"/>
      <c r="O79" s="194"/>
      <c r="P79" s="194"/>
      <c r="Q79" s="194"/>
      <c r="R79" s="194"/>
      <c r="S79" s="194"/>
      <c r="T79" s="194"/>
      <c r="U79" s="194"/>
      <c r="V79" s="194"/>
      <c r="W79" s="133"/>
    </row>
    <row r="80" spans="1:23" ht="14.25" customHeight="1" x14ac:dyDescent="0.3">
      <c r="A80" s="123"/>
      <c r="B80" s="124"/>
      <c r="C80" s="124"/>
      <c r="D80" s="124"/>
      <c r="E80" s="123"/>
      <c r="F80" s="131"/>
      <c r="G80" s="131"/>
      <c r="H80" s="131"/>
      <c r="I80" s="131"/>
      <c r="J80" s="131"/>
      <c r="K80" s="123"/>
      <c r="L80" s="131"/>
      <c r="M80" s="4"/>
      <c r="N80" s="4"/>
      <c r="O80" s="4"/>
      <c r="P80" s="4"/>
      <c r="Q80" s="4"/>
      <c r="R80" s="4"/>
      <c r="S80" s="16"/>
      <c r="T80" s="16"/>
      <c r="U80" s="16"/>
      <c r="V80" s="16"/>
      <c r="W80" s="16"/>
    </row>
    <row r="81" spans="1:23" ht="14.25" customHeight="1" x14ac:dyDescent="0.3">
      <c r="A81" s="16"/>
      <c r="B81" s="16"/>
      <c r="C81" s="16"/>
      <c r="D81" s="16"/>
      <c r="E81" s="16"/>
      <c r="F81" s="4"/>
      <c r="G81" s="4"/>
      <c r="H81" s="4"/>
      <c r="I81" s="4"/>
      <c r="J81" s="4"/>
      <c r="K81" s="4"/>
      <c r="L81" s="4"/>
      <c r="M81" s="4"/>
      <c r="N81" s="4"/>
      <c r="O81" s="4"/>
      <c r="P81" s="4"/>
      <c r="Q81" s="4"/>
      <c r="R81" s="4"/>
      <c r="S81" s="16"/>
      <c r="T81" s="16"/>
      <c r="U81" s="16"/>
      <c r="V81" s="16"/>
      <c r="W81" s="16"/>
    </row>
    <row r="82" spans="1:23" ht="14.25" customHeight="1" x14ac:dyDescent="0.3">
      <c r="A82" s="16"/>
      <c r="B82" s="16"/>
      <c r="C82" s="16"/>
      <c r="D82" s="16"/>
      <c r="E82" s="16"/>
      <c r="F82" s="4"/>
      <c r="G82" s="4"/>
      <c r="H82" s="4"/>
      <c r="I82" s="4"/>
      <c r="J82" s="4"/>
      <c r="K82" s="4"/>
      <c r="L82" s="4"/>
      <c r="M82" s="4"/>
      <c r="N82" s="4"/>
      <c r="O82" s="4"/>
      <c r="P82" s="4"/>
      <c r="Q82" s="4"/>
      <c r="R82" s="4"/>
      <c r="S82" s="16"/>
      <c r="T82" s="16"/>
      <c r="U82" s="16"/>
      <c r="V82" s="16"/>
      <c r="W82" s="16"/>
    </row>
    <row r="83" spans="1:23" ht="14.25" customHeight="1" x14ac:dyDescent="0.3">
      <c r="A83" s="16"/>
      <c r="B83" s="16"/>
      <c r="C83" s="16"/>
      <c r="D83" s="16"/>
      <c r="E83" s="16"/>
      <c r="F83" s="4"/>
      <c r="G83" s="4"/>
      <c r="H83" s="4"/>
      <c r="I83" s="4"/>
      <c r="J83" s="4"/>
      <c r="K83" s="4"/>
      <c r="L83" s="4"/>
      <c r="M83" s="4"/>
      <c r="N83" s="4"/>
      <c r="O83" s="4"/>
      <c r="P83" s="4"/>
      <c r="Q83" s="4"/>
      <c r="R83" s="4"/>
      <c r="S83" s="16"/>
      <c r="T83" s="16"/>
      <c r="U83" s="16"/>
      <c r="V83" s="16"/>
      <c r="W83" s="16"/>
    </row>
    <row r="84" spans="1:23" ht="14.25" customHeight="1" x14ac:dyDescent="0.3">
      <c r="A84" s="16"/>
      <c r="B84" s="16"/>
      <c r="C84" s="16"/>
      <c r="D84" s="16"/>
      <c r="E84" s="16"/>
      <c r="F84" s="4"/>
      <c r="G84" s="4"/>
      <c r="H84" s="4"/>
      <c r="I84" s="4"/>
      <c r="J84" s="4"/>
      <c r="K84" s="4"/>
      <c r="L84" s="4"/>
      <c r="M84" s="4"/>
      <c r="N84" s="4"/>
      <c r="O84" s="4"/>
      <c r="P84" s="4"/>
      <c r="Q84" s="4"/>
      <c r="R84" s="4"/>
      <c r="S84" s="16"/>
      <c r="T84" s="16"/>
      <c r="U84" s="16"/>
      <c r="V84" s="16"/>
      <c r="W84" s="16"/>
    </row>
    <row r="85" spans="1:23" ht="14.25" customHeight="1" x14ac:dyDescent="0.3">
      <c r="A85" s="16"/>
      <c r="B85" s="16"/>
      <c r="C85" s="16"/>
      <c r="D85" s="16"/>
      <c r="E85" s="16"/>
      <c r="F85" s="4"/>
      <c r="G85" s="4"/>
      <c r="H85" s="4"/>
      <c r="I85" s="4"/>
      <c r="J85" s="4"/>
      <c r="K85" s="4"/>
      <c r="L85" s="4"/>
      <c r="M85" s="4"/>
      <c r="N85" s="4"/>
      <c r="O85" s="4"/>
      <c r="P85" s="4"/>
      <c r="Q85" s="4"/>
      <c r="R85" s="4"/>
      <c r="S85" s="16"/>
      <c r="T85" s="16"/>
      <c r="U85" s="16"/>
      <c r="V85" s="16"/>
      <c r="W85" s="16"/>
    </row>
    <row r="86" spans="1:23" ht="14.25" customHeight="1" x14ac:dyDescent="0.3">
      <c r="A86" s="16"/>
      <c r="B86" s="16"/>
      <c r="C86" s="16"/>
      <c r="D86" s="16"/>
      <c r="E86" s="16"/>
      <c r="F86" s="4"/>
      <c r="G86" s="4"/>
      <c r="H86" s="4"/>
      <c r="I86" s="4"/>
      <c r="J86" s="4"/>
      <c r="K86" s="4"/>
      <c r="L86" s="4"/>
      <c r="M86" s="4"/>
      <c r="N86" s="4"/>
      <c r="O86" s="4"/>
      <c r="P86" s="4"/>
      <c r="Q86" s="4"/>
      <c r="R86" s="4"/>
      <c r="S86" s="16"/>
      <c r="T86" s="16"/>
      <c r="U86" s="16"/>
      <c r="V86" s="16"/>
      <c r="W86" s="16"/>
    </row>
    <row r="87" spans="1:23" ht="14.25" customHeight="1" x14ac:dyDescent="0.3">
      <c r="A87" s="16"/>
      <c r="B87" s="16"/>
      <c r="C87" s="16"/>
      <c r="D87" s="16"/>
      <c r="E87" s="16"/>
      <c r="F87" s="4"/>
      <c r="G87" s="4"/>
      <c r="H87" s="4"/>
      <c r="I87" s="4"/>
      <c r="J87" s="4"/>
      <c r="K87" s="4"/>
      <c r="L87" s="4"/>
      <c r="M87" s="4"/>
      <c r="N87" s="4"/>
      <c r="O87" s="4"/>
      <c r="P87" s="4"/>
      <c r="Q87" s="4"/>
      <c r="R87" s="4"/>
      <c r="S87" s="16"/>
      <c r="T87" s="16"/>
      <c r="U87" s="16"/>
      <c r="V87" s="16"/>
      <c r="W87" s="16"/>
    </row>
    <row r="88" spans="1:23" ht="14.25" customHeight="1" x14ac:dyDescent="0.3">
      <c r="A88" s="16"/>
      <c r="B88" s="16"/>
      <c r="C88" s="16"/>
      <c r="D88" s="16"/>
      <c r="E88" s="16"/>
      <c r="F88" s="4"/>
      <c r="G88" s="4"/>
      <c r="H88" s="4"/>
      <c r="I88" s="4"/>
      <c r="J88" s="4"/>
      <c r="K88" s="4"/>
      <c r="L88" s="4"/>
      <c r="M88" s="4"/>
      <c r="N88" s="4"/>
      <c r="O88" s="4"/>
      <c r="P88" s="4"/>
      <c r="Q88" s="4"/>
      <c r="R88" s="4"/>
      <c r="S88" s="16"/>
      <c r="T88" s="16"/>
      <c r="U88" s="16"/>
      <c r="V88" s="16"/>
      <c r="W88" s="16"/>
    </row>
    <row r="89" spans="1:23" ht="14.25" customHeight="1" x14ac:dyDescent="0.3">
      <c r="A89" s="16"/>
      <c r="B89" s="16"/>
      <c r="C89" s="16"/>
      <c r="D89" s="16"/>
      <c r="E89" s="16"/>
      <c r="F89" s="4"/>
      <c r="G89" s="4"/>
      <c r="H89" s="4"/>
      <c r="I89" s="4"/>
      <c r="J89" s="4"/>
      <c r="K89" s="4"/>
      <c r="L89" s="4"/>
      <c r="M89" s="4"/>
      <c r="N89" s="4"/>
      <c r="O89" s="4"/>
      <c r="P89" s="4"/>
      <c r="Q89" s="4"/>
      <c r="R89" s="4"/>
      <c r="S89" s="16"/>
      <c r="T89" s="16"/>
      <c r="U89" s="16"/>
      <c r="V89" s="16"/>
      <c r="W89" s="16"/>
    </row>
    <row r="90" spans="1:23" ht="14.25" customHeight="1" x14ac:dyDescent="0.3">
      <c r="A90" s="16"/>
      <c r="B90" s="16"/>
      <c r="C90" s="16"/>
      <c r="D90" s="16"/>
      <c r="E90" s="16"/>
      <c r="F90" s="4"/>
      <c r="G90" s="4"/>
      <c r="H90" s="4"/>
      <c r="I90" s="4"/>
      <c r="J90" s="4"/>
      <c r="K90" s="4"/>
      <c r="L90" s="4"/>
      <c r="M90" s="4"/>
      <c r="N90" s="4"/>
      <c r="O90" s="4"/>
      <c r="P90" s="4"/>
      <c r="Q90" s="4"/>
      <c r="R90" s="4"/>
      <c r="S90" s="16"/>
      <c r="T90" s="16"/>
      <c r="U90" s="16"/>
      <c r="V90" s="16"/>
      <c r="W90" s="16"/>
    </row>
    <row r="91" spans="1:23" ht="14.25" customHeight="1" x14ac:dyDescent="0.3">
      <c r="A91" s="16"/>
      <c r="B91" s="16"/>
      <c r="C91" s="16"/>
      <c r="D91" s="16"/>
      <c r="E91" s="16"/>
      <c r="F91" s="4"/>
      <c r="G91" s="4"/>
      <c r="H91" s="4"/>
      <c r="I91" s="4"/>
      <c r="J91" s="4"/>
      <c r="K91" s="4"/>
      <c r="L91" s="4"/>
      <c r="M91" s="4"/>
      <c r="N91" s="4"/>
      <c r="O91" s="4"/>
      <c r="P91" s="4"/>
      <c r="Q91" s="4"/>
      <c r="R91" s="4"/>
      <c r="S91" s="16"/>
      <c r="T91" s="16"/>
      <c r="U91" s="16"/>
      <c r="V91" s="16"/>
      <c r="W91" s="16"/>
    </row>
    <row r="92" spans="1:23" ht="14.25" customHeight="1" x14ac:dyDescent="0.3">
      <c r="A92" s="16"/>
      <c r="B92" s="16"/>
      <c r="C92" s="16"/>
      <c r="D92" s="16"/>
      <c r="E92" s="16"/>
      <c r="F92" s="4"/>
      <c r="G92" s="4"/>
      <c r="H92" s="4"/>
      <c r="I92" s="4"/>
      <c r="J92" s="4"/>
      <c r="K92" s="4"/>
      <c r="L92" s="4"/>
      <c r="M92" s="4"/>
      <c r="N92" s="4"/>
      <c r="O92" s="4"/>
      <c r="P92" s="4"/>
      <c r="Q92" s="4"/>
      <c r="R92" s="4"/>
      <c r="S92" s="16"/>
      <c r="T92" s="16"/>
      <c r="U92" s="16"/>
      <c r="V92" s="16"/>
      <c r="W92" s="16"/>
    </row>
    <row r="93" spans="1:23" ht="14.25" customHeight="1" x14ac:dyDescent="0.3">
      <c r="A93" s="16"/>
      <c r="B93" s="16"/>
      <c r="C93" s="16"/>
      <c r="D93" s="16"/>
      <c r="E93" s="16"/>
      <c r="F93" s="4"/>
      <c r="G93" s="4"/>
      <c r="H93" s="4"/>
      <c r="I93" s="4"/>
      <c r="J93" s="4"/>
      <c r="K93" s="4"/>
      <c r="L93" s="4"/>
      <c r="M93" s="4"/>
      <c r="N93" s="4"/>
      <c r="O93" s="4"/>
      <c r="P93" s="4"/>
      <c r="Q93" s="4"/>
      <c r="R93" s="4"/>
      <c r="S93" s="16"/>
      <c r="T93" s="16"/>
      <c r="U93" s="16"/>
      <c r="V93" s="16"/>
      <c r="W93" s="16"/>
    </row>
    <row r="94" spans="1:23" ht="14.25" customHeight="1" x14ac:dyDescent="0.3">
      <c r="A94" s="16"/>
      <c r="B94" s="16"/>
      <c r="C94" s="16"/>
      <c r="D94" s="16"/>
      <c r="E94" s="16"/>
      <c r="F94" s="4"/>
      <c r="G94" s="4"/>
      <c r="H94" s="4"/>
      <c r="I94" s="4"/>
      <c r="J94" s="4"/>
      <c r="K94" s="4"/>
      <c r="L94" s="4"/>
      <c r="M94" s="4"/>
      <c r="N94" s="4"/>
      <c r="O94" s="4"/>
      <c r="P94" s="4"/>
      <c r="Q94" s="4"/>
      <c r="R94" s="4"/>
      <c r="S94" s="16"/>
      <c r="T94" s="16"/>
      <c r="U94" s="16"/>
      <c r="V94" s="16"/>
      <c r="W94" s="16"/>
    </row>
    <row r="95" spans="1:23" ht="14.25" customHeight="1" x14ac:dyDescent="0.3">
      <c r="A95" s="16"/>
      <c r="B95" s="16"/>
      <c r="C95" s="16"/>
      <c r="D95" s="16"/>
      <c r="E95" s="16"/>
      <c r="F95" s="4"/>
      <c r="G95" s="4"/>
      <c r="H95" s="4"/>
      <c r="I95" s="4"/>
      <c r="J95" s="4"/>
      <c r="K95" s="4"/>
      <c r="L95" s="4"/>
      <c r="M95" s="4"/>
      <c r="N95" s="4"/>
      <c r="O95" s="4"/>
      <c r="P95" s="4"/>
      <c r="Q95" s="4"/>
      <c r="R95" s="4"/>
      <c r="S95" s="16"/>
      <c r="T95" s="16"/>
      <c r="U95" s="16"/>
      <c r="V95" s="16"/>
      <c r="W95" s="16"/>
    </row>
    <row r="96" spans="1:23" ht="14.25" customHeight="1" x14ac:dyDescent="0.3">
      <c r="A96" s="191" t="s">
        <v>127</v>
      </c>
      <c r="B96" s="191"/>
      <c r="C96" s="191"/>
      <c r="D96" s="16"/>
      <c r="E96" s="191" t="s">
        <v>128</v>
      </c>
      <c r="F96" s="191"/>
      <c r="G96" s="191"/>
      <c r="H96" s="191"/>
      <c r="I96" s="191"/>
      <c r="J96" s="202" t="s">
        <v>129</v>
      </c>
      <c r="K96" s="202"/>
      <c r="L96" s="202"/>
      <c r="M96" s="202"/>
      <c r="N96" s="202"/>
      <c r="O96" s="202"/>
      <c r="P96" s="202"/>
      <c r="Q96" s="4"/>
      <c r="R96" s="4"/>
      <c r="S96" s="16"/>
      <c r="T96" s="16"/>
      <c r="U96" s="16"/>
      <c r="V96" s="16"/>
      <c r="W96" s="16"/>
    </row>
    <row r="97" spans="1:38" ht="14.25" customHeight="1" x14ac:dyDescent="0.3">
      <c r="A97" s="191"/>
      <c r="B97" s="191"/>
      <c r="C97" s="191"/>
      <c r="D97" s="16"/>
      <c r="E97" s="191"/>
      <c r="F97" s="191"/>
      <c r="G97" s="191"/>
      <c r="H97" s="191"/>
      <c r="I97" s="191"/>
      <c r="J97" s="202"/>
      <c r="K97" s="202"/>
      <c r="L97" s="202"/>
      <c r="M97" s="202"/>
      <c r="N97" s="202"/>
      <c r="O97" s="202"/>
      <c r="P97" s="202"/>
      <c r="Q97" s="4"/>
      <c r="R97" s="4"/>
      <c r="S97" s="16"/>
      <c r="T97" s="16"/>
      <c r="U97" s="16"/>
      <c r="V97" s="16"/>
      <c r="W97" s="16"/>
    </row>
    <row r="98" spans="1:38" ht="22.5" customHeight="1" x14ac:dyDescent="0.3">
      <c r="A98" s="191"/>
      <c r="B98" s="191"/>
      <c r="C98" s="191"/>
      <c r="D98" s="32"/>
      <c r="E98" s="191"/>
      <c r="F98" s="191"/>
      <c r="G98" s="191"/>
      <c r="H98" s="191"/>
      <c r="I98" s="191"/>
      <c r="J98" s="202"/>
      <c r="K98" s="202"/>
      <c r="L98" s="202"/>
      <c r="M98" s="202"/>
      <c r="N98" s="202"/>
      <c r="O98" s="202"/>
      <c r="P98" s="202"/>
      <c r="Q98" s="32"/>
      <c r="R98" s="32"/>
      <c r="S98" s="32"/>
      <c r="T98" s="32"/>
      <c r="U98" s="32"/>
      <c r="V98" s="32"/>
      <c r="W98" s="16"/>
    </row>
    <row r="99" spans="1:38" ht="165.75" customHeight="1" x14ac:dyDescent="0.3">
      <c r="A99" s="199" t="s">
        <v>130</v>
      </c>
      <c r="B99" s="194"/>
      <c r="C99" s="194"/>
      <c r="D99" s="194"/>
      <c r="E99" s="194"/>
      <c r="F99" s="194"/>
      <c r="G99" s="194"/>
      <c r="H99" s="194"/>
      <c r="I99" s="194"/>
      <c r="J99" s="194"/>
      <c r="K99" s="194"/>
      <c r="L99" s="194"/>
      <c r="M99" s="194"/>
      <c r="N99" s="194"/>
      <c r="O99" s="194"/>
      <c r="P99" s="194"/>
      <c r="Q99" s="194"/>
      <c r="R99" s="194"/>
      <c r="S99" s="194"/>
      <c r="T99" s="194"/>
      <c r="U99" s="194"/>
      <c r="V99" s="194"/>
      <c r="W99" s="133"/>
    </row>
    <row r="100" spans="1:38" ht="22.5" customHeight="1" x14ac:dyDescent="0.3">
      <c r="A100" s="199" t="s">
        <v>131</v>
      </c>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33"/>
    </row>
    <row r="101" spans="1:38" ht="14.25" customHeight="1" x14ac:dyDescent="0.3">
      <c r="A101" s="4"/>
      <c r="B101" s="4"/>
      <c r="C101" s="4"/>
      <c r="D101" s="4"/>
      <c r="E101" s="4"/>
      <c r="F101" s="4"/>
      <c r="G101" s="4"/>
      <c r="H101" s="4"/>
      <c r="I101" s="4"/>
      <c r="J101" s="4"/>
      <c r="K101" s="4"/>
      <c r="L101" s="4"/>
      <c r="M101" s="4"/>
      <c r="N101" s="4"/>
      <c r="O101" s="4"/>
      <c r="P101" s="4"/>
      <c r="Q101" s="4"/>
      <c r="R101" s="4"/>
    </row>
    <row r="102" spans="1:38" ht="14.25" customHeight="1" x14ac:dyDescent="0.3">
      <c r="A102" s="124" t="s">
        <v>2</v>
      </c>
      <c r="B102" s="124" t="s">
        <v>6</v>
      </c>
      <c r="C102" s="124" t="s">
        <v>117</v>
      </c>
      <c r="D102" s="124" t="s">
        <v>45</v>
      </c>
      <c r="E102" s="124" t="s">
        <v>118</v>
      </c>
      <c r="F102" s="136">
        <v>41456</v>
      </c>
      <c r="G102" s="136">
        <v>41487</v>
      </c>
      <c r="H102" s="136">
        <v>41518</v>
      </c>
      <c r="I102" s="136">
        <v>41548</v>
      </c>
      <c r="J102" s="136">
        <v>41579</v>
      </c>
      <c r="K102" s="136">
        <v>41609</v>
      </c>
      <c r="L102" s="136">
        <v>41640</v>
      </c>
      <c r="M102" s="136">
        <v>41671</v>
      </c>
      <c r="N102" s="136">
        <v>41699</v>
      </c>
      <c r="O102" s="136">
        <v>41730</v>
      </c>
      <c r="P102" s="136">
        <v>41760</v>
      </c>
      <c r="Q102" s="136">
        <v>41791</v>
      </c>
      <c r="R102" s="150"/>
      <c r="S102" s="139"/>
      <c r="T102" s="139"/>
      <c r="U102" s="139"/>
      <c r="V102" s="139"/>
      <c r="W102" s="139"/>
      <c r="X102" s="139"/>
      <c r="Y102" s="139"/>
      <c r="Z102" s="139"/>
      <c r="AA102" s="139"/>
      <c r="AB102" s="139"/>
      <c r="AC102" s="139"/>
      <c r="AD102" s="139"/>
      <c r="AE102" s="139"/>
      <c r="AF102" s="139"/>
      <c r="AG102" s="139"/>
      <c r="AH102" s="139"/>
      <c r="AI102" s="139"/>
      <c r="AJ102" s="139"/>
      <c r="AK102" s="139"/>
      <c r="AL102" s="139"/>
    </row>
    <row r="103" spans="1:38" ht="14.25" customHeight="1" x14ac:dyDescent="0.3">
      <c r="A103" s="124"/>
      <c r="B103" s="124"/>
      <c r="C103" s="124"/>
      <c r="D103" s="131"/>
      <c r="E103" s="150"/>
      <c r="F103" s="150"/>
      <c r="G103" s="150"/>
      <c r="H103" s="150"/>
      <c r="I103" s="150"/>
      <c r="J103" s="150"/>
      <c r="K103" s="150"/>
      <c r="L103" s="150"/>
      <c r="M103" s="150"/>
      <c r="N103" s="150"/>
      <c r="O103" s="150"/>
      <c r="P103" s="150"/>
      <c r="Q103" s="150"/>
      <c r="R103" s="137" t="s">
        <v>119</v>
      </c>
      <c r="S103" s="139"/>
      <c r="T103" s="139"/>
      <c r="U103" s="139"/>
      <c r="V103" s="139"/>
      <c r="W103" s="139"/>
      <c r="X103" s="139"/>
      <c r="Y103" s="139"/>
      <c r="Z103" s="139"/>
      <c r="AA103" s="139"/>
      <c r="AB103" s="139"/>
      <c r="AC103" s="139"/>
      <c r="AD103" s="139"/>
      <c r="AE103" s="139"/>
      <c r="AF103" s="139"/>
      <c r="AG103" s="139"/>
      <c r="AH103" s="139"/>
      <c r="AI103" s="139"/>
      <c r="AJ103" s="139"/>
      <c r="AK103" s="139"/>
      <c r="AL103" s="139"/>
    </row>
    <row r="104" spans="1:38" ht="14.25" customHeight="1" x14ac:dyDescent="0.3">
      <c r="A104" s="8" t="s">
        <v>58</v>
      </c>
      <c r="B104" s="8" t="s">
        <v>124</v>
      </c>
      <c r="C104" s="8" t="s">
        <v>44</v>
      </c>
      <c r="D104" s="8" t="s">
        <v>46</v>
      </c>
      <c r="E104" s="8" t="s">
        <v>47</v>
      </c>
      <c r="F104" s="29">
        <f>SUM(F117,F130,F143)</f>
        <v>7410373.1595889162</v>
      </c>
      <c r="G104" s="29">
        <f>SUM(G117,G130,G143)</f>
        <v>7850476.4656415386</v>
      </c>
      <c r="H104" s="29">
        <f t="shared" ref="H104:Q104" si="12">SUM(H117,H130,H143)</f>
        <v>8227637.0640847692</v>
      </c>
      <c r="I104" s="29">
        <f t="shared" si="12"/>
        <v>9145016.7506108191</v>
      </c>
      <c r="J104" s="29">
        <f t="shared" si="12"/>
        <v>9402188.5510709453</v>
      </c>
      <c r="K104" s="29">
        <f t="shared" si="12"/>
        <v>5657148.4858589098</v>
      </c>
      <c r="L104" s="29">
        <f t="shared" si="12"/>
        <v>5707330.1074812328</v>
      </c>
      <c r="M104" s="29">
        <f t="shared" si="12"/>
        <v>5770755.1285519302</v>
      </c>
      <c r="N104" s="29">
        <f t="shared" si="12"/>
        <v>6200943.6717096576</v>
      </c>
      <c r="O104" s="29">
        <f t="shared" si="12"/>
        <v>5865501.3107279064</v>
      </c>
      <c r="P104" s="29">
        <f t="shared" si="12"/>
        <v>6536462.6184871849</v>
      </c>
      <c r="Q104" s="29">
        <f t="shared" si="12"/>
        <v>5470028.3066542372</v>
      </c>
      <c r="R104" s="29">
        <f>SUM(F104:Q104)</f>
        <v>83243861.62046805</v>
      </c>
    </row>
    <row r="105" spans="1:38" ht="14.25" customHeight="1" x14ac:dyDescent="0.3">
      <c r="A105" s="8" t="s">
        <v>58</v>
      </c>
      <c r="B105" s="8" t="s">
        <v>124</v>
      </c>
      <c r="C105" s="8" t="s">
        <v>44</v>
      </c>
      <c r="D105" s="8" t="s">
        <v>48</v>
      </c>
      <c r="E105" s="8" t="s">
        <v>49</v>
      </c>
      <c r="F105" s="29">
        <f>SUM(F118,F131,F144)</f>
        <v>3702858.0392258596</v>
      </c>
      <c r="G105" s="29">
        <f t="shared" ref="G105:Q105" si="13">SUM(G118,G131,G144)</f>
        <v>3904628.4830790581</v>
      </c>
      <c r="H105" s="29">
        <f t="shared" si="13"/>
        <v>4149212.1506632119</v>
      </c>
      <c r="I105" s="29">
        <f t="shared" si="13"/>
        <v>4527914.3323927717</v>
      </c>
      <c r="J105" s="29">
        <f t="shared" si="13"/>
        <v>4595025.8539676033</v>
      </c>
      <c r="K105" s="29">
        <f t="shared" si="13"/>
        <v>2907880.0237676678</v>
      </c>
      <c r="L105" s="29">
        <f t="shared" si="13"/>
        <v>2914530.9790495913</v>
      </c>
      <c r="M105" s="29">
        <f t="shared" si="13"/>
        <v>2943321.4631723547</v>
      </c>
      <c r="N105" s="29">
        <f t="shared" si="13"/>
        <v>3217660.1686767587</v>
      </c>
      <c r="O105" s="29">
        <f t="shared" si="13"/>
        <v>2899192.9332085801</v>
      </c>
      <c r="P105" s="29">
        <f t="shared" si="13"/>
        <v>3384855.1370801763</v>
      </c>
      <c r="Q105" s="29">
        <f t="shared" si="13"/>
        <v>3064827.6737993462</v>
      </c>
      <c r="R105" s="29">
        <f t="shared" ref="R105:R111" si="14">SUM(F105:Q105)</f>
        <v>42211907.238082983</v>
      </c>
    </row>
    <row r="106" spans="1:38" ht="14.25" customHeight="1" x14ac:dyDescent="0.3">
      <c r="A106" s="8" t="s">
        <v>58</v>
      </c>
      <c r="B106" s="8" t="s">
        <v>124</v>
      </c>
      <c r="C106" s="8" t="s">
        <v>44</v>
      </c>
      <c r="D106" s="8" t="s">
        <v>48</v>
      </c>
      <c r="E106" s="8" t="s">
        <v>50</v>
      </c>
      <c r="F106" s="29">
        <f t="shared" ref="F106:Q111" si="15">SUM(F119,F132,F145)</f>
        <v>3468791.8411386055</v>
      </c>
      <c r="G106" s="29">
        <f t="shared" si="15"/>
        <v>3910167.3939146623</v>
      </c>
      <c r="H106" s="29">
        <f t="shared" si="15"/>
        <v>4019733.9348969432</v>
      </c>
      <c r="I106" s="29">
        <f t="shared" si="15"/>
        <v>4600898.1998925097</v>
      </c>
      <c r="J106" s="29">
        <f t="shared" si="15"/>
        <v>4329191.466729641</v>
      </c>
      <c r="K106" s="29">
        <f t="shared" si="15"/>
        <v>2886240.0374634834</v>
      </c>
      <c r="L106" s="29">
        <f t="shared" si="15"/>
        <v>2856194.0087494198</v>
      </c>
      <c r="M106" s="29">
        <f t="shared" si="15"/>
        <v>2807459.9604355572</v>
      </c>
      <c r="N106" s="29">
        <f t="shared" si="15"/>
        <v>3086974.9961602269</v>
      </c>
      <c r="O106" s="29">
        <f t="shared" si="15"/>
        <v>2875769.9609229807</v>
      </c>
      <c r="P106" s="29">
        <f t="shared" si="15"/>
        <v>3196136.0591219249</v>
      </c>
      <c r="Q106" s="29">
        <f t="shared" si="15"/>
        <v>2887114.142416215</v>
      </c>
      <c r="R106" s="29">
        <f t="shared" si="14"/>
        <v>40924672.001842164</v>
      </c>
    </row>
    <row r="107" spans="1:38" ht="14.25" customHeight="1" x14ac:dyDescent="0.3">
      <c r="A107" s="8" t="s">
        <v>58</v>
      </c>
      <c r="B107" s="8" t="s">
        <v>124</v>
      </c>
      <c r="C107" s="8" t="s">
        <v>44</v>
      </c>
      <c r="D107" s="8" t="s">
        <v>51</v>
      </c>
      <c r="E107" s="8" t="s">
        <v>52</v>
      </c>
      <c r="F107" s="29">
        <f t="shared" si="15"/>
        <v>3052923.7543166084</v>
      </c>
      <c r="G107" s="29">
        <f t="shared" si="15"/>
        <v>3161391.6213462814</v>
      </c>
      <c r="H107" s="29">
        <f t="shared" si="15"/>
        <v>3394239.6040163897</v>
      </c>
      <c r="I107" s="29">
        <f t="shared" si="15"/>
        <v>3628325.0596976532</v>
      </c>
      <c r="J107" s="29">
        <f t="shared" si="15"/>
        <v>3679629.3126392504</v>
      </c>
      <c r="K107" s="29">
        <f t="shared" si="15"/>
        <v>2294218.212138772</v>
      </c>
      <c r="L107" s="29">
        <f t="shared" si="15"/>
        <v>2316886.0728902649</v>
      </c>
      <c r="M107" s="29">
        <f t="shared" si="15"/>
        <v>2510834.5242147222</v>
      </c>
      <c r="N107" s="29">
        <f t="shared" si="15"/>
        <v>2522137.9682701197</v>
      </c>
      <c r="O107" s="29">
        <f t="shared" si="15"/>
        <v>2294926.1936724763</v>
      </c>
      <c r="P107" s="29">
        <f t="shared" si="15"/>
        <v>2796653.6813710229</v>
      </c>
      <c r="Q107" s="29">
        <f t="shared" si="15"/>
        <v>2366747.1334291021</v>
      </c>
      <c r="R107" s="29">
        <f t="shared" si="14"/>
        <v>34018913.138002656</v>
      </c>
    </row>
    <row r="108" spans="1:38" ht="14.25" customHeight="1" x14ac:dyDescent="0.3">
      <c r="A108" s="8" t="s">
        <v>58</v>
      </c>
      <c r="B108" s="8" t="s">
        <v>124</v>
      </c>
      <c r="C108" s="8" t="s">
        <v>44</v>
      </c>
      <c r="D108" s="8" t="s">
        <v>51</v>
      </c>
      <c r="E108" s="8" t="s">
        <v>53</v>
      </c>
      <c r="F108" s="29">
        <f t="shared" si="15"/>
        <v>1361006.372818087</v>
      </c>
      <c r="G108" s="29">
        <f t="shared" si="15"/>
        <v>1540803.7527127052</v>
      </c>
      <c r="H108" s="29">
        <f t="shared" si="15"/>
        <v>1533870.0330063524</v>
      </c>
      <c r="I108" s="29">
        <f t="shared" si="15"/>
        <v>1922804.3883041467</v>
      </c>
      <c r="J108" s="29">
        <f t="shared" si="15"/>
        <v>2090734.6259080649</v>
      </c>
      <c r="K108" s="29">
        <f t="shared" si="15"/>
        <v>1138371.9567625313</v>
      </c>
      <c r="L108" s="29">
        <f t="shared" si="15"/>
        <v>1154882.6847980628</v>
      </c>
      <c r="M108" s="29">
        <f t="shared" si="15"/>
        <v>1184594.0853902877</v>
      </c>
      <c r="N108" s="29">
        <f t="shared" si="15"/>
        <v>1236958.6391698015</v>
      </c>
      <c r="O108" s="29">
        <f t="shared" si="15"/>
        <v>1218903.5397942397</v>
      </c>
      <c r="P108" s="29">
        <f t="shared" si="15"/>
        <v>1371172.5088438424</v>
      </c>
      <c r="Q108" s="29">
        <f t="shared" si="15"/>
        <v>1009696.4295774887</v>
      </c>
      <c r="R108" s="29">
        <f t="shared" si="14"/>
        <v>16763799.017085612</v>
      </c>
    </row>
    <row r="109" spans="1:38" ht="14.25" customHeight="1" x14ac:dyDescent="0.3">
      <c r="A109" s="8" t="s">
        <v>58</v>
      </c>
      <c r="B109" s="8" t="s">
        <v>124</v>
      </c>
      <c r="C109" s="8" t="s">
        <v>44</v>
      </c>
      <c r="D109" s="8" t="s">
        <v>51</v>
      </c>
      <c r="E109" s="8" t="s">
        <v>54</v>
      </c>
      <c r="F109" s="29">
        <f t="shared" si="15"/>
        <v>1835965.7010541977</v>
      </c>
      <c r="G109" s="29">
        <f t="shared" si="15"/>
        <v>1942345.7166101835</v>
      </c>
      <c r="H109" s="29">
        <f t="shared" si="15"/>
        <v>1981073.1290546153</v>
      </c>
      <c r="I109" s="29">
        <f t="shared" si="15"/>
        <v>2405565.5487894928</v>
      </c>
      <c r="J109" s="29">
        <f t="shared" si="15"/>
        <v>2479091.8597774156</v>
      </c>
      <c r="K109" s="29">
        <f t="shared" si="15"/>
        <v>1430799.7606643969</v>
      </c>
      <c r="L109" s="29">
        <f t="shared" si="15"/>
        <v>1495407.3285604485</v>
      </c>
      <c r="M109" s="29">
        <f t="shared" si="15"/>
        <v>1533455.5917086077</v>
      </c>
      <c r="N109" s="29">
        <f t="shared" si="15"/>
        <v>1545239.8617180442</v>
      </c>
      <c r="O109" s="29">
        <f t="shared" si="15"/>
        <v>1439198.6174970418</v>
      </c>
      <c r="P109" s="29">
        <f t="shared" si="15"/>
        <v>1711047.3619238224</v>
      </c>
      <c r="Q109" s="29">
        <f t="shared" si="15"/>
        <v>1513615.629663452</v>
      </c>
      <c r="R109" s="29">
        <f t="shared" si="14"/>
        <v>21312806.107021719</v>
      </c>
    </row>
    <row r="110" spans="1:38" ht="14.25" customHeight="1" x14ac:dyDescent="0.3">
      <c r="A110" s="8" t="s">
        <v>58</v>
      </c>
      <c r="B110" s="8" t="s">
        <v>124</v>
      </c>
      <c r="C110" s="8" t="s">
        <v>44</v>
      </c>
      <c r="D110" s="8" t="s">
        <v>51</v>
      </c>
      <c r="E110" s="8" t="s">
        <v>55</v>
      </c>
      <c r="F110" s="29">
        <f t="shared" si="15"/>
        <v>889528.77961707977</v>
      </c>
      <c r="G110" s="29">
        <f t="shared" si="15"/>
        <v>1005471.836342482</v>
      </c>
      <c r="H110" s="29">
        <f t="shared" si="15"/>
        <v>1083448.5035306632</v>
      </c>
      <c r="I110" s="29">
        <f t="shared" si="15"/>
        <v>1122929.4459370594</v>
      </c>
      <c r="J110" s="29">
        <f t="shared" si="15"/>
        <v>1251059.0644439589</v>
      </c>
      <c r="K110" s="29">
        <f t="shared" si="15"/>
        <v>732380.47840520821</v>
      </c>
      <c r="L110" s="29">
        <f t="shared" si="15"/>
        <v>768259.97452681593</v>
      </c>
      <c r="M110" s="29">
        <f t="shared" si="15"/>
        <v>790716.10373404226</v>
      </c>
      <c r="N110" s="29">
        <f t="shared" si="15"/>
        <v>789211.5512203821</v>
      </c>
      <c r="O110" s="29">
        <f t="shared" si="15"/>
        <v>749470.34376192896</v>
      </c>
      <c r="P110" s="29">
        <f t="shared" si="15"/>
        <v>913113.51752314693</v>
      </c>
      <c r="Q110" s="29">
        <f t="shared" si="15"/>
        <v>694347.64712096064</v>
      </c>
      <c r="R110" s="29">
        <f t="shared" si="14"/>
        <v>10789937.246163728</v>
      </c>
    </row>
    <row r="111" spans="1:38" ht="14.25" customHeight="1" x14ac:dyDescent="0.3">
      <c r="A111" s="8" t="s">
        <v>58</v>
      </c>
      <c r="B111" s="8" t="s">
        <v>124</v>
      </c>
      <c r="C111" s="8" t="s">
        <v>44</v>
      </c>
      <c r="D111" s="8" t="s">
        <v>56</v>
      </c>
      <c r="E111" s="8" t="s">
        <v>57</v>
      </c>
      <c r="F111" s="29">
        <f t="shared" si="15"/>
        <v>7381010.2629159009</v>
      </c>
      <c r="G111" s="29">
        <f t="shared" si="15"/>
        <v>8093487.2667298131</v>
      </c>
      <c r="H111" s="29">
        <f t="shared" si="15"/>
        <v>8561111.533532355</v>
      </c>
      <c r="I111" s="29">
        <f t="shared" si="15"/>
        <v>9219328.0467704758</v>
      </c>
      <c r="J111" s="29">
        <f t="shared" si="15"/>
        <v>9509802.105490597</v>
      </c>
      <c r="K111" s="29">
        <f t="shared" si="15"/>
        <v>5721642.2694704309</v>
      </c>
      <c r="L111" s="29">
        <f t="shared" si="15"/>
        <v>6416899.9190566</v>
      </c>
      <c r="M111" s="29">
        <f t="shared" si="15"/>
        <v>6181423.2810286954</v>
      </c>
      <c r="N111" s="29">
        <f t="shared" si="15"/>
        <v>6357110.0722911693</v>
      </c>
      <c r="O111" s="29">
        <f t="shared" si="15"/>
        <v>5766515.8290388407</v>
      </c>
      <c r="P111" s="29">
        <f t="shared" si="15"/>
        <v>6570388.467438193</v>
      </c>
      <c r="Q111" s="29">
        <f t="shared" si="15"/>
        <v>6124666.7004089803</v>
      </c>
      <c r="R111" s="29">
        <f t="shared" si="14"/>
        <v>85903385.754172057</v>
      </c>
    </row>
    <row r="112" spans="1:38" ht="14.25" customHeight="1" thickBot="1" x14ac:dyDescent="0.35">
      <c r="A112" s="8" t="s">
        <v>62</v>
      </c>
      <c r="B112" s="23" t="s">
        <v>124</v>
      </c>
      <c r="C112" s="8"/>
      <c r="D112" s="8"/>
      <c r="E112" s="8"/>
      <c r="F112" s="104">
        <f>SUM(F125,F138,F151)</f>
        <v>618.14428099999998</v>
      </c>
      <c r="G112" s="104">
        <f t="shared" ref="G112:Q112" si="16">SUM(G125,G138,G151)</f>
        <v>613.38369699999998</v>
      </c>
      <c r="H112" s="104">
        <f t="shared" si="16"/>
        <v>599.54558499999996</v>
      </c>
      <c r="I112" s="104">
        <f t="shared" si="16"/>
        <v>673.67093499999999</v>
      </c>
      <c r="J112" s="104">
        <f t="shared" si="16"/>
        <v>561.23997600000007</v>
      </c>
      <c r="K112" s="104">
        <f t="shared" si="16"/>
        <v>565.8385796</v>
      </c>
      <c r="L112" s="104">
        <f t="shared" si="16"/>
        <v>654.26448500000004</v>
      </c>
      <c r="M112" s="104">
        <f t="shared" si="16"/>
        <v>671.90148799999997</v>
      </c>
      <c r="N112" s="104">
        <f t="shared" si="16"/>
        <v>670.86889899999994</v>
      </c>
      <c r="O112" s="104">
        <f t="shared" si="16"/>
        <v>631.48916599999995</v>
      </c>
      <c r="P112" s="104">
        <f t="shared" si="16"/>
        <v>582.87949800000001</v>
      </c>
      <c r="Q112" s="104">
        <f t="shared" si="16"/>
        <v>550.80905099999995</v>
      </c>
      <c r="R112" s="109">
        <f>SUM(F112:Q112)</f>
        <v>7394.035640600001</v>
      </c>
    </row>
    <row r="113" spans="1:18" ht="14.25" customHeight="1" thickTop="1" thickBot="1" x14ac:dyDescent="0.35">
      <c r="A113" s="140"/>
      <c r="B113" s="141"/>
      <c r="C113" s="142"/>
      <c r="D113" s="203" t="s">
        <v>132</v>
      </c>
      <c r="E113" s="204"/>
      <c r="F113" s="143">
        <f>SUM(F104:F111)/(F112*1000)</f>
        <v>47.080364253463436</v>
      </c>
      <c r="G113" s="143">
        <f t="shared" ref="G113:Q113" si="17">SUM(G104:G111)/(G112*1000)</f>
        <v>51.205750478850312</v>
      </c>
      <c r="H113" s="143">
        <f t="shared" si="17"/>
        <v>54.958833451813845</v>
      </c>
      <c r="I113" s="143">
        <f t="shared" si="17"/>
        <v>54.288792750714315</v>
      </c>
      <c r="J113" s="143">
        <f t="shared" si="17"/>
        <v>66.525415930150132</v>
      </c>
      <c r="K113" s="143">
        <f t="shared" si="17"/>
        <v>40.238827901460752</v>
      </c>
      <c r="L113" s="143">
        <f t="shared" si="17"/>
        <v>36.117490123451269</v>
      </c>
      <c r="M113" s="143">
        <f t="shared" si="17"/>
        <v>35.3066045572386</v>
      </c>
      <c r="N113" s="143">
        <f t="shared" si="17"/>
        <v>37.199871638730059</v>
      </c>
      <c r="O113" s="143">
        <f t="shared" si="17"/>
        <v>36.59521013639052</v>
      </c>
      <c r="P113" s="143">
        <f t="shared" si="17"/>
        <v>45.429337354715656</v>
      </c>
      <c r="Q113" s="143">
        <f t="shared" si="17"/>
        <v>41.994668789619773</v>
      </c>
      <c r="R113" s="105">
        <f>SUM(F113:Q113)</f>
        <v>546.94116736659862</v>
      </c>
    </row>
    <row r="114" spans="1:18" ht="14.25" customHeight="1" thickTop="1" x14ac:dyDescent="0.3">
      <c r="F114" s="4"/>
      <c r="G114" s="4"/>
      <c r="H114" s="4"/>
      <c r="I114" s="4"/>
      <c r="J114" s="4"/>
      <c r="K114" s="4"/>
      <c r="L114" s="4"/>
      <c r="M114" s="4"/>
      <c r="N114" s="4"/>
      <c r="O114" s="4"/>
      <c r="P114" s="4"/>
      <c r="Q114" s="4"/>
      <c r="R114" s="4"/>
    </row>
    <row r="115" spans="1:18" ht="14.25" customHeight="1" x14ac:dyDescent="0.3">
      <c r="A115" s="124" t="s">
        <v>2</v>
      </c>
      <c r="B115" s="124" t="s">
        <v>6</v>
      </c>
      <c r="C115" s="124" t="s">
        <v>117</v>
      </c>
      <c r="D115" s="124" t="s">
        <v>45</v>
      </c>
      <c r="E115" s="124" t="s">
        <v>118</v>
      </c>
      <c r="F115" s="136">
        <v>41456</v>
      </c>
      <c r="G115" s="136">
        <v>41487</v>
      </c>
      <c r="H115" s="136">
        <v>41518</v>
      </c>
      <c r="I115" s="136">
        <v>41548</v>
      </c>
      <c r="J115" s="136">
        <v>41579</v>
      </c>
      <c r="K115" s="136">
        <v>41609</v>
      </c>
      <c r="L115" s="136">
        <v>41640</v>
      </c>
      <c r="M115" s="136">
        <v>41671</v>
      </c>
      <c r="N115" s="136">
        <v>41699</v>
      </c>
      <c r="O115" s="136">
        <v>41730</v>
      </c>
      <c r="P115" s="136">
        <v>41760</v>
      </c>
      <c r="Q115" s="136">
        <v>41791</v>
      </c>
      <c r="R115" s="150"/>
    </row>
    <row r="116" spans="1:18" ht="14.25" customHeight="1" x14ac:dyDescent="0.3">
      <c r="A116" s="124"/>
      <c r="B116" s="124"/>
      <c r="C116" s="124"/>
      <c r="D116" s="131"/>
      <c r="E116" s="150"/>
      <c r="F116" s="150"/>
      <c r="G116" s="150"/>
      <c r="H116" s="150"/>
      <c r="I116" s="150"/>
      <c r="J116" s="150"/>
      <c r="K116" s="150"/>
      <c r="L116" s="150"/>
      <c r="M116" s="150"/>
      <c r="N116" s="150"/>
      <c r="O116" s="150"/>
      <c r="P116" s="150"/>
      <c r="Q116" s="150"/>
      <c r="R116" s="137" t="s">
        <v>119</v>
      </c>
    </row>
    <row r="117" spans="1:18" ht="14.25" customHeight="1" x14ac:dyDescent="0.3">
      <c r="A117" s="8" t="s">
        <v>58</v>
      </c>
      <c r="B117" s="8" t="s">
        <v>34</v>
      </c>
      <c r="C117" s="8" t="s">
        <v>44</v>
      </c>
      <c r="D117" s="8" t="s">
        <v>46</v>
      </c>
      <c r="E117" s="8" t="s">
        <v>47</v>
      </c>
      <c r="F117" s="29">
        <f>SUMIFS('Data Repository Table'!$J:$J,'Data Repository Table'!$A:$A,'Economic Cost Analysis'!$A$117,'Data Repository Table'!$C:$C,'Economic Cost Analysis'!$B$117,'Data Repository Table'!$B:$B,'Economic Cost Analysis'!$C$117,'Data Repository Table'!$G:$G,'Economic Cost Analysis'!$D$117,'Data Repository Table'!$H:$H,'Economic Cost Analysis'!$E$117,'Data Repository Table'!$D:$D,'Economic Cost Analysis'!F115)</f>
        <v>859050.95871603675</v>
      </c>
      <c r="G117" s="29">
        <f>SUMIFS('Data Repository Table'!$J:$J,'Data Repository Table'!$A:$A,'Economic Cost Analysis'!$A$117,'Data Repository Table'!$C:$C,'Economic Cost Analysis'!$B$117,'Data Repository Table'!$B:$B,'Economic Cost Analysis'!$C$117,'Data Repository Table'!$G:$G,'Economic Cost Analysis'!$D$117,'Data Repository Table'!$H:$H,'Economic Cost Analysis'!$E$117,'Data Repository Table'!$D:$D,'Economic Cost Analysis'!G115)</f>
        <v>1256568.663764968</v>
      </c>
      <c r="H117" s="29">
        <f>SUMIFS('Data Repository Table'!$J:$J,'Data Repository Table'!$A:$A,'Economic Cost Analysis'!$A$117,'Data Repository Table'!$C:$C,'Economic Cost Analysis'!$B$117,'Data Repository Table'!$B:$B,'Economic Cost Analysis'!$C$117,'Data Repository Table'!$G:$G,'Economic Cost Analysis'!$D$117,'Data Repository Table'!$H:$H,'Economic Cost Analysis'!$E$117,'Data Repository Table'!$D:$D,'Economic Cost Analysis'!H115)</f>
        <v>945239.11169929046</v>
      </c>
      <c r="I117" s="29">
        <f>SUMIFS('Data Repository Table'!$J:$J,'Data Repository Table'!$A:$A,'Economic Cost Analysis'!$A$117,'Data Repository Table'!$C:$C,'Economic Cost Analysis'!$B$117,'Data Repository Table'!$B:$B,'Economic Cost Analysis'!$C$117,'Data Repository Table'!$G:$G,'Economic Cost Analysis'!$D$117,'Data Repository Table'!$H:$H,'Economic Cost Analysis'!$E$117,'Data Repository Table'!$D:$D,'Economic Cost Analysis'!I115)</f>
        <v>897002.08738166792</v>
      </c>
      <c r="J117" s="29">
        <f>SUMIFS('Data Repository Table'!$J:$J,'Data Repository Table'!$A:$A,'Economic Cost Analysis'!$A$117,'Data Repository Table'!$C:$C,'Economic Cost Analysis'!$B$117,'Data Repository Table'!$B:$B,'Economic Cost Analysis'!$C$117,'Data Repository Table'!$G:$G,'Economic Cost Analysis'!$D$117,'Data Repository Table'!$H:$H,'Economic Cost Analysis'!$E$117,'Data Repository Table'!$D:$D,'Economic Cost Analysis'!J115)</f>
        <v>983029.73485591868</v>
      </c>
      <c r="K117" s="29">
        <f>SUMIFS('Data Repository Table'!$J:$J,'Data Repository Table'!$A:$A,'Economic Cost Analysis'!$A$117,'Data Repository Table'!$C:$C,'Economic Cost Analysis'!$B$117,'Data Repository Table'!$B:$B,'Economic Cost Analysis'!$C$117,'Data Repository Table'!$G:$G,'Economic Cost Analysis'!$D$117,'Data Repository Table'!$H:$H,'Economic Cost Analysis'!$E$117,'Data Repository Table'!$D:$D,'Economic Cost Analysis'!K115)</f>
        <v>938538.15127751243</v>
      </c>
      <c r="L117" s="29">
        <f>SUMIFS('Data Repository Table'!$J:$J,'Data Repository Table'!$A:$A,'Economic Cost Analysis'!$A$117,'Data Repository Table'!$C:$C,'Economic Cost Analysis'!$B$117,'Data Repository Table'!$B:$B,'Economic Cost Analysis'!$C$117,'Data Repository Table'!$G:$G,'Economic Cost Analysis'!$D$117,'Data Repository Table'!$H:$H,'Economic Cost Analysis'!$E$117,'Data Repository Table'!$D:$D,'Economic Cost Analysis'!L115)</f>
        <v>1120011.9018488396</v>
      </c>
      <c r="M117" s="29">
        <f>SUMIFS('Data Repository Table'!$J:$J,'Data Repository Table'!$A:$A,'Economic Cost Analysis'!$A$117,'Data Repository Table'!$C:$C,'Economic Cost Analysis'!$B$117,'Data Repository Table'!$B:$B,'Economic Cost Analysis'!$C$117,'Data Repository Table'!$G:$G,'Economic Cost Analysis'!$D$117,'Data Repository Table'!$H:$H,'Economic Cost Analysis'!$E$117,'Data Repository Table'!$D:$D,'Economic Cost Analysis'!M115)</f>
        <v>908869.29775302368</v>
      </c>
      <c r="N117" s="29">
        <f>SUMIFS('Data Repository Table'!$J:$J,'Data Repository Table'!$A:$A,'Economic Cost Analysis'!$A$117,'Data Repository Table'!$C:$C,'Economic Cost Analysis'!$B$117,'Data Repository Table'!$B:$B,'Economic Cost Analysis'!$C$117,'Data Repository Table'!$G:$G,'Economic Cost Analysis'!$D$117,'Data Repository Table'!$H:$H,'Economic Cost Analysis'!$E$117,'Data Repository Table'!$D:$D,'Economic Cost Analysis'!N115)</f>
        <v>962926.50469158008</v>
      </c>
      <c r="O117" s="29">
        <f>SUMIFS('Data Repository Table'!$J:$J,'Data Repository Table'!$A:$A,'Economic Cost Analysis'!$A$117,'Data Repository Table'!$C:$C,'Economic Cost Analysis'!$B$117,'Data Repository Table'!$B:$B,'Economic Cost Analysis'!$C$117,'Data Repository Table'!$G:$G,'Economic Cost Analysis'!$D$117,'Data Repository Table'!$H:$H,'Economic Cost Analysis'!$E$117,'Data Repository Table'!$D:$D,'Economic Cost Analysis'!O115)</f>
        <v>972833.26691238175</v>
      </c>
      <c r="P117" s="29">
        <f>SUMIFS('Data Repository Table'!$J:$J,'Data Repository Table'!$A:$A,'Economic Cost Analysis'!$A$117,'Data Repository Table'!$C:$C,'Economic Cost Analysis'!$B$117,'Data Repository Table'!$B:$B,'Economic Cost Analysis'!$C$117,'Data Repository Table'!$G:$G,'Economic Cost Analysis'!$D$117,'Data Repository Table'!$H:$H,'Economic Cost Analysis'!$E$117,'Data Repository Table'!$D:$D,'Economic Cost Analysis'!P115)</f>
        <v>1071765.8371174217</v>
      </c>
      <c r="Q117" s="29">
        <f>SUMIFS('Data Repository Table'!$J:$J,'Data Repository Table'!$A:$A,'Economic Cost Analysis'!$A$117,'Data Repository Table'!$C:$C,'Economic Cost Analysis'!$B$117,'Data Repository Table'!$B:$B,'Economic Cost Analysis'!$C$117,'Data Repository Table'!$G:$G,'Economic Cost Analysis'!$D$117,'Data Repository Table'!$H:$H,'Economic Cost Analysis'!$E$117,'Data Repository Table'!$D:$D,'Economic Cost Analysis'!Q115)</f>
        <v>1137792.8543239292</v>
      </c>
      <c r="R117" s="29">
        <f>SUM(F117:Q117)</f>
        <v>12053628.370342571</v>
      </c>
    </row>
    <row r="118" spans="1:18" ht="14.25" customHeight="1" x14ac:dyDescent="0.3">
      <c r="A118" s="8" t="s">
        <v>58</v>
      </c>
      <c r="B118" s="8" t="s">
        <v>34</v>
      </c>
      <c r="C118" s="8" t="s">
        <v>44</v>
      </c>
      <c r="D118" s="8" t="s">
        <v>48</v>
      </c>
      <c r="E118" s="8" t="s">
        <v>49</v>
      </c>
      <c r="F118" s="29">
        <f>SUMIFS('Data Repository Table'!$J:$J,'Data Repository Table'!$A:$A,'Economic Cost Analysis'!$A$117,'Data Repository Table'!$C:$C,'Economic Cost Analysis'!$B$117,'Data Repository Table'!$B:$B,'Economic Cost Analysis'!$C$118,'Data Repository Table'!$G:$G,'Economic Cost Analysis'!$D$118,'Data Repository Table'!$H:$H,'Economic Cost Analysis'!$E$118,'Data Repository Table'!$D:$D,'Economic Cost Analysis'!F115)</f>
        <v>411478.37181662378</v>
      </c>
      <c r="G118" s="29">
        <f>SUMIFS('Data Repository Table'!$J:$J,'Data Repository Table'!$A:$A,'Economic Cost Analysis'!$A$117,'Data Repository Table'!$C:$C,'Economic Cost Analysis'!$B$117,'Data Repository Table'!$B:$B,'Economic Cost Analysis'!$C$118,'Data Repository Table'!$G:$G,'Economic Cost Analysis'!$D$118,'Data Repository Table'!$H:$H,'Economic Cost Analysis'!$E$118,'Data Repository Table'!$D:$D,'Economic Cost Analysis'!G115)</f>
        <v>558286.81851324998</v>
      </c>
      <c r="H118" s="29">
        <f>SUMIFS('Data Repository Table'!$J:$J,'Data Repository Table'!$A:$A,'Economic Cost Analysis'!$A$117,'Data Repository Table'!$C:$C,'Economic Cost Analysis'!$B$117,'Data Repository Table'!$B:$B,'Economic Cost Analysis'!$C$118,'Data Repository Table'!$G:$G,'Economic Cost Analysis'!$D$118,'Data Repository Table'!$H:$H,'Economic Cost Analysis'!$E$118,'Data Repository Table'!$D:$D,'Economic Cost Analysis'!H115)</f>
        <v>449699.38278299873</v>
      </c>
      <c r="I118" s="29">
        <f>SUMIFS('Data Repository Table'!$J:$J,'Data Repository Table'!$A:$A,'Economic Cost Analysis'!$A$117,'Data Repository Table'!$C:$C,'Economic Cost Analysis'!$B$117,'Data Repository Table'!$B:$B,'Economic Cost Analysis'!$C$118,'Data Repository Table'!$G:$G,'Economic Cost Analysis'!$D$118,'Data Repository Table'!$H:$H,'Economic Cost Analysis'!$E$118,'Data Repository Table'!$D:$D,'Economic Cost Analysis'!I115)</f>
        <v>427182.91524</v>
      </c>
      <c r="J118" s="29">
        <f>SUMIFS('Data Repository Table'!$J:$J,'Data Repository Table'!$A:$A,'Economic Cost Analysis'!$A$117,'Data Repository Table'!$C:$C,'Economic Cost Analysis'!$B$117,'Data Repository Table'!$B:$B,'Economic Cost Analysis'!$C$118,'Data Repository Table'!$G:$G,'Economic Cost Analysis'!$D$118,'Data Repository Table'!$H:$H,'Economic Cost Analysis'!$E$118,'Data Repository Table'!$D:$D,'Economic Cost Analysis'!J115)</f>
        <v>415259.38098750002</v>
      </c>
      <c r="K118" s="29">
        <f>SUMIFS('Data Repository Table'!$J:$J,'Data Repository Table'!$A:$A,'Economic Cost Analysis'!$A$117,'Data Repository Table'!$C:$C,'Economic Cost Analysis'!$B$117,'Data Repository Table'!$B:$B,'Economic Cost Analysis'!$C$118,'Data Repository Table'!$G:$G,'Economic Cost Analysis'!$D$118,'Data Repository Table'!$H:$H,'Economic Cost Analysis'!$E$118,'Data Repository Table'!$D:$D,'Economic Cost Analysis'!K115)</f>
        <v>427041.03370000009</v>
      </c>
      <c r="L118" s="29">
        <f>SUMIFS('Data Repository Table'!$J:$J,'Data Repository Table'!$A:$A,'Economic Cost Analysis'!$A$117,'Data Repository Table'!$C:$C,'Economic Cost Analysis'!$B$117,'Data Repository Table'!$B:$B,'Economic Cost Analysis'!$C$118,'Data Repository Table'!$G:$G,'Economic Cost Analysis'!$D$118,'Data Repository Table'!$H:$H,'Economic Cost Analysis'!$E$118,'Data Repository Table'!$D:$D,'Economic Cost Analysis'!L115)</f>
        <v>536309.89158199995</v>
      </c>
      <c r="M118" s="29">
        <f>SUMIFS('Data Repository Table'!$J:$J,'Data Repository Table'!$A:$A,'Economic Cost Analysis'!$A$117,'Data Repository Table'!$C:$C,'Economic Cost Analysis'!$B$117,'Data Repository Table'!$B:$B,'Economic Cost Analysis'!$C$118,'Data Repository Table'!$G:$G,'Economic Cost Analysis'!$D$118,'Data Repository Table'!$H:$H,'Economic Cost Analysis'!$E$118,'Data Repository Table'!$D:$D,'Economic Cost Analysis'!M115)</f>
        <v>414358.37553974998</v>
      </c>
      <c r="N118" s="29">
        <f>SUMIFS('Data Repository Table'!$J:$J,'Data Repository Table'!$A:$A,'Economic Cost Analysis'!$A$117,'Data Repository Table'!$C:$C,'Economic Cost Analysis'!$B$117,'Data Repository Table'!$B:$B,'Economic Cost Analysis'!$C$118,'Data Repository Table'!$G:$G,'Economic Cost Analysis'!$D$118,'Data Repository Table'!$H:$H,'Economic Cost Analysis'!$E$118,'Data Repository Table'!$D:$D,'Economic Cost Analysis'!N115)</f>
        <v>484912.71240800002</v>
      </c>
      <c r="O118" s="29">
        <f>SUMIFS('Data Repository Table'!$J:$J,'Data Repository Table'!$A:$A,'Economic Cost Analysis'!$A$117,'Data Repository Table'!$C:$C,'Economic Cost Analysis'!$B$117,'Data Repository Table'!$B:$B,'Economic Cost Analysis'!$C$118,'Data Repository Table'!$G:$G,'Economic Cost Analysis'!$D$118,'Data Repository Table'!$H:$H,'Economic Cost Analysis'!$E$118,'Data Repository Table'!$D:$D,'Economic Cost Analysis'!O115)</f>
        <v>419935.11569100001</v>
      </c>
      <c r="P118" s="29">
        <f>SUMIFS('Data Repository Table'!$J:$J,'Data Repository Table'!$A:$A,'Economic Cost Analysis'!$A$117,'Data Repository Table'!$C:$C,'Economic Cost Analysis'!$B$117,'Data Repository Table'!$B:$B,'Economic Cost Analysis'!$C$118,'Data Repository Table'!$G:$G,'Economic Cost Analysis'!$D$118,'Data Repository Table'!$H:$H,'Economic Cost Analysis'!$E$118,'Data Repository Table'!$D:$D,'Economic Cost Analysis'!P115)</f>
        <v>448216.05637499999</v>
      </c>
      <c r="Q118" s="29">
        <f>SUMIFS('Data Repository Table'!$J:$J,'Data Repository Table'!$A:$A,'Economic Cost Analysis'!$A$117,'Data Repository Table'!$C:$C,'Economic Cost Analysis'!$B$117,'Data Repository Table'!$B:$B,'Economic Cost Analysis'!$C$118,'Data Repository Table'!$G:$G,'Economic Cost Analysis'!$D$118,'Data Repository Table'!$H:$H,'Economic Cost Analysis'!$E$118,'Data Repository Table'!$D:$D,'Economic Cost Analysis'!Q115)</f>
        <v>532127.64313450002</v>
      </c>
      <c r="R118" s="29">
        <f t="shared" ref="R118:R123" si="18">SUM(F118:Q118)</f>
        <v>5524807.6977706216</v>
      </c>
    </row>
    <row r="119" spans="1:18" ht="14.25" customHeight="1" x14ac:dyDescent="0.3">
      <c r="A119" s="8" t="s">
        <v>58</v>
      </c>
      <c r="B119" s="8" t="s">
        <v>34</v>
      </c>
      <c r="C119" s="8" t="s">
        <v>44</v>
      </c>
      <c r="D119" s="8" t="s">
        <v>48</v>
      </c>
      <c r="E119" s="8" t="s">
        <v>50</v>
      </c>
      <c r="F119" s="29">
        <f>SUMIFS('Data Repository Table'!$J:$J,'Data Repository Table'!$A:$A,'Economic Cost Analysis'!$A$117,'Data Repository Table'!$C:$C,'Economic Cost Analysis'!$B$117,'Data Repository Table'!$B:$B,'Economic Cost Analysis'!$C$117,'Data Repository Table'!$G:$G,'Economic Cost Analysis'!$D$119,'Data Repository Table'!$H:$H,'Economic Cost Analysis'!$E$119,'Data Repository Table'!$D:$D,'Economic Cost Analysis'!F115)</f>
        <v>610297.37310056051</v>
      </c>
      <c r="G119" s="29">
        <f>SUMIFS('Data Repository Table'!$J:$J,'Data Repository Table'!$A:$A,'Economic Cost Analysis'!$A$117,'Data Repository Table'!$C:$C,'Economic Cost Analysis'!$B$117,'Data Repository Table'!$B:$B,'Economic Cost Analysis'!$C$117,'Data Repository Table'!$G:$G,'Economic Cost Analysis'!$D$119,'Data Repository Table'!$H:$H,'Economic Cost Analysis'!$E$119,'Data Repository Table'!$D:$D,'Economic Cost Analysis'!G115)</f>
        <v>908795.20773656247</v>
      </c>
      <c r="H119" s="29">
        <f>SUMIFS('Data Repository Table'!$J:$J,'Data Repository Table'!$A:$A,'Economic Cost Analysis'!$A$117,'Data Repository Table'!$C:$C,'Economic Cost Analysis'!$B$117,'Data Repository Table'!$B:$B,'Economic Cost Analysis'!$C$117,'Data Repository Table'!$G:$G,'Economic Cost Analysis'!$D$119,'Data Repository Table'!$H:$H,'Economic Cost Analysis'!$E$119,'Data Repository Table'!$D:$D,'Economic Cost Analysis'!H115)</f>
        <v>711025.90062299802</v>
      </c>
      <c r="I119" s="29">
        <f>SUMIFS('Data Repository Table'!$J:$J,'Data Repository Table'!$A:$A,'Economic Cost Analysis'!$A$117,'Data Repository Table'!$C:$C,'Economic Cost Analysis'!$B$117,'Data Repository Table'!$B:$B,'Economic Cost Analysis'!$C$117,'Data Repository Table'!$G:$G,'Economic Cost Analysis'!$D$119,'Data Repository Table'!$H:$H,'Economic Cost Analysis'!$E$119,'Data Repository Table'!$D:$D,'Economic Cost Analysis'!I115)</f>
        <v>699813.46326262481</v>
      </c>
      <c r="J119" s="29">
        <f>SUMIFS('Data Repository Table'!$J:$J,'Data Repository Table'!$A:$A,'Economic Cost Analysis'!$A$117,'Data Repository Table'!$C:$C,'Economic Cost Analysis'!$B$117,'Data Repository Table'!$B:$B,'Economic Cost Analysis'!$C$117,'Data Repository Table'!$G:$G,'Economic Cost Analysis'!$D$119,'Data Repository Table'!$H:$H,'Economic Cost Analysis'!$E$119,'Data Repository Table'!$D:$D,'Economic Cost Analysis'!J115)</f>
        <v>619174.29107624991</v>
      </c>
      <c r="K119" s="29">
        <f>SUMIFS('Data Repository Table'!$J:$J,'Data Repository Table'!$A:$A,'Economic Cost Analysis'!$A$117,'Data Repository Table'!$C:$C,'Economic Cost Analysis'!$B$117,'Data Repository Table'!$B:$B,'Economic Cost Analysis'!$C$117,'Data Repository Table'!$G:$G,'Economic Cost Analysis'!$D$119,'Data Repository Table'!$H:$H,'Economic Cost Analysis'!$E$119,'Data Repository Table'!$D:$D,'Economic Cost Analysis'!K115)</f>
        <v>641582.36576999992</v>
      </c>
      <c r="L119" s="29">
        <f>SUMIFS('Data Repository Table'!$J:$J,'Data Repository Table'!$A:$A,'Economic Cost Analysis'!$A$117,'Data Repository Table'!$C:$C,'Economic Cost Analysis'!$B$117,'Data Repository Table'!$B:$B,'Economic Cost Analysis'!$C$117,'Data Repository Table'!$G:$G,'Economic Cost Analysis'!$D$119,'Data Repository Table'!$H:$H,'Economic Cost Analysis'!$E$119,'Data Repository Table'!$D:$D,'Economic Cost Analysis'!L115)</f>
        <v>740585.34395999974</v>
      </c>
      <c r="M119" s="29">
        <f>SUMIFS('Data Repository Table'!$J:$J,'Data Repository Table'!$A:$A,'Economic Cost Analysis'!$A$117,'Data Repository Table'!$C:$C,'Economic Cost Analysis'!$B$117,'Data Repository Table'!$B:$B,'Economic Cost Analysis'!$C$117,'Data Repository Table'!$G:$G,'Economic Cost Analysis'!$D$119,'Data Repository Table'!$H:$H,'Economic Cost Analysis'!$E$119,'Data Repository Table'!$D:$D,'Economic Cost Analysis'!M115)</f>
        <v>665533.05688012496</v>
      </c>
      <c r="N119" s="29">
        <f>SUMIFS('Data Repository Table'!$J:$J,'Data Repository Table'!$A:$A,'Economic Cost Analysis'!$A$117,'Data Repository Table'!$C:$C,'Economic Cost Analysis'!$B$117,'Data Repository Table'!$B:$B,'Economic Cost Analysis'!$C$117,'Data Repository Table'!$G:$G,'Economic Cost Analysis'!$D$119,'Data Repository Table'!$H:$H,'Economic Cost Analysis'!$E$119,'Data Repository Table'!$D:$D,'Economic Cost Analysis'!N115)</f>
        <v>608946.05938500003</v>
      </c>
      <c r="O119" s="29">
        <f>SUMIFS('Data Repository Table'!$J:$J,'Data Repository Table'!$A:$A,'Economic Cost Analysis'!$A$117,'Data Repository Table'!$C:$C,'Economic Cost Analysis'!$B$117,'Data Repository Table'!$B:$B,'Economic Cost Analysis'!$C$117,'Data Repository Table'!$G:$G,'Economic Cost Analysis'!$D$119,'Data Repository Table'!$H:$H,'Economic Cost Analysis'!$E$119,'Data Repository Table'!$D:$D,'Economic Cost Analysis'!O115)</f>
        <v>706548.92858549999</v>
      </c>
      <c r="P119" s="29">
        <f>SUMIFS('Data Repository Table'!$J:$J,'Data Repository Table'!$A:$A,'Economic Cost Analysis'!$A$117,'Data Repository Table'!$C:$C,'Economic Cost Analysis'!$B$117,'Data Repository Table'!$B:$B,'Economic Cost Analysis'!$C$117,'Data Repository Table'!$G:$G,'Economic Cost Analysis'!$D$119,'Data Repository Table'!$H:$H,'Economic Cost Analysis'!$E$119,'Data Repository Table'!$D:$D,'Economic Cost Analysis'!P115)</f>
        <v>684073.99396875</v>
      </c>
      <c r="Q119" s="29">
        <f>SUMIFS('Data Repository Table'!$J:$J,'Data Repository Table'!$A:$A,'Economic Cost Analysis'!$A$117,'Data Repository Table'!$C:$C,'Economic Cost Analysis'!$B$117,'Data Repository Table'!$B:$B,'Economic Cost Analysis'!$C$117,'Data Repository Table'!$G:$G,'Economic Cost Analysis'!$D$119,'Data Repository Table'!$H:$H,'Economic Cost Analysis'!$E$119,'Data Repository Table'!$D:$D,'Economic Cost Analysis'!Q115)</f>
        <v>795822.70165668742</v>
      </c>
      <c r="R119" s="29">
        <f t="shared" si="18"/>
        <v>8392198.6860050578</v>
      </c>
    </row>
    <row r="120" spans="1:18" ht="14.25" customHeight="1" x14ac:dyDescent="0.3">
      <c r="A120" s="8" t="s">
        <v>58</v>
      </c>
      <c r="B120" s="8" t="s">
        <v>34</v>
      </c>
      <c r="C120" s="8" t="s">
        <v>44</v>
      </c>
      <c r="D120" s="8" t="s">
        <v>51</v>
      </c>
      <c r="E120" s="8" t="s">
        <v>52</v>
      </c>
      <c r="F120" s="29">
        <f>SUMIFS('Data Repository Table'!$J:$J,'Data Repository Table'!$A:$A,'Economic Cost Analysis'!$A$117,'Data Repository Table'!$C:$C,'Economic Cost Analysis'!$B$117,'Data Repository Table'!$B:$B,'Economic Cost Analysis'!$C$117,'Data Repository Table'!$G:$G,'Economic Cost Analysis'!$D$120,'Data Repository Table'!$H:$H,'Economic Cost Analysis'!$E$120,'Data Repository Table'!$D:$D,'Economic Cost Analysis'!F115)</f>
        <v>334574.56978850893</v>
      </c>
      <c r="G120" s="29">
        <f>SUMIFS('Data Repository Table'!$J:$J,'Data Repository Table'!$A:$A,'Economic Cost Analysis'!$A$117,'Data Repository Table'!$C:$C,'Economic Cost Analysis'!$B$117,'Data Repository Table'!$B:$B,'Economic Cost Analysis'!$C$117,'Data Repository Table'!$G:$G,'Economic Cost Analysis'!$D$120,'Data Repository Table'!$H:$H,'Economic Cost Analysis'!$E$120,'Data Repository Table'!$D:$D,'Economic Cost Analysis'!G115)</f>
        <v>492735.34629342239</v>
      </c>
      <c r="H120" s="29">
        <f>SUMIFS('Data Repository Table'!$J:$J,'Data Repository Table'!$A:$A,'Economic Cost Analysis'!$A$117,'Data Repository Table'!$C:$C,'Economic Cost Analysis'!$B$117,'Data Repository Table'!$B:$B,'Economic Cost Analysis'!$C$117,'Data Repository Table'!$G:$G,'Economic Cost Analysis'!$D$120,'Data Repository Table'!$H:$H,'Economic Cost Analysis'!$E$120,'Data Repository Table'!$D:$D,'Economic Cost Analysis'!H115)</f>
        <v>423886.13007635879</v>
      </c>
      <c r="I120" s="29">
        <f>SUMIFS('Data Repository Table'!$J:$J,'Data Repository Table'!$A:$A,'Economic Cost Analysis'!$A$117,'Data Repository Table'!$C:$C,'Economic Cost Analysis'!$B$117,'Data Repository Table'!$B:$B,'Economic Cost Analysis'!$C$117,'Data Repository Table'!$G:$G,'Economic Cost Analysis'!$D$120,'Data Repository Table'!$H:$H,'Economic Cost Analysis'!$E$120,'Data Repository Table'!$D:$D,'Economic Cost Analysis'!I115)</f>
        <v>370340.02732499992</v>
      </c>
      <c r="J120" s="29">
        <f>SUMIFS('Data Repository Table'!$J:$J,'Data Repository Table'!$A:$A,'Economic Cost Analysis'!$A$117,'Data Repository Table'!$C:$C,'Economic Cost Analysis'!$B$117,'Data Repository Table'!$B:$B,'Economic Cost Analysis'!$C$117,'Data Repository Table'!$G:$G,'Economic Cost Analysis'!$D$120,'Data Repository Table'!$H:$H,'Economic Cost Analysis'!$E$120,'Data Repository Table'!$D:$D,'Economic Cost Analysis'!J115)</f>
        <v>388537.72727419995</v>
      </c>
      <c r="K120" s="29">
        <f>SUMIFS('Data Repository Table'!$J:$J,'Data Repository Table'!$A:$A,'Economic Cost Analysis'!$A$117,'Data Repository Table'!$C:$C,'Economic Cost Analysis'!$B$117,'Data Repository Table'!$B:$B,'Economic Cost Analysis'!$C$117,'Data Repository Table'!$G:$G,'Economic Cost Analysis'!$D$120,'Data Repository Table'!$H:$H,'Economic Cost Analysis'!$E$120,'Data Repository Table'!$D:$D,'Economic Cost Analysis'!K115)</f>
        <v>338577.18673479994</v>
      </c>
      <c r="L120" s="29">
        <f>SUMIFS('Data Repository Table'!$J:$J,'Data Repository Table'!$A:$A,'Economic Cost Analysis'!$A$117,'Data Repository Table'!$C:$C,'Economic Cost Analysis'!$B$117,'Data Repository Table'!$B:$B,'Economic Cost Analysis'!$C$117,'Data Repository Table'!$G:$G,'Economic Cost Analysis'!$D$120,'Data Repository Table'!$H:$H,'Economic Cost Analysis'!$E$120,'Data Repository Table'!$D:$D,'Economic Cost Analysis'!L115)</f>
        <v>466373.20086803986</v>
      </c>
      <c r="M120" s="29">
        <f>SUMIFS('Data Repository Table'!$J:$J,'Data Repository Table'!$A:$A,'Economic Cost Analysis'!$A$117,'Data Repository Table'!$C:$C,'Economic Cost Analysis'!$B$117,'Data Repository Table'!$B:$B,'Economic Cost Analysis'!$C$117,'Data Repository Table'!$G:$G,'Economic Cost Analysis'!$D$120,'Data Repository Table'!$H:$H,'Economic Cost Analysis'!$E$120,'Data Repository Table'!$D:$D,'Economic Cost Analysis'!M115)</f>
        <v>388574.67707873997</v>
      </c>
      <c r="N120" s="29">
        <f>SUMIFS('Data Repository Table'!$J:$J,'Data Repository Table'!$A:$A,'Economic Cost Analysis'!$A$117,'Data Repository Table'!$C:$C,'Economic Cost Analysis'!$B$117,'Data Repository Table'!$B:$B,'Economic Cost Analysis'!$C$117,'Data Repository Table'!$G:$G,'Economic Cost Analysis'!$D$120,'Data Repository Table'!$H:$H,'Economic Cost Analysis'!$E$120,'Data Repository Table'!$D:$D,'Economic Cost Analysis'!N115)</f>
        <v>356192.71368815994</v>
      </c>
      <c r="O120" s="29">
        <f>SUMIFS('Data Repository Table'!$J:$J,'Data Repository Table'!$A:$A,'Economic Cost Analysis'!$A$117,'Data Repository Table'!$C:$C,'Economic Cost Analysis'!$B$117,'Data Repository Table'!$B:$B,'Economic Cost Analysis'!$C$117,'Data Repository Table'!$G:$G,'Economic Cost Analysis'!$D$120,'Data Repository Table'!$H:$H,'Economic Cost Analysis'!$E$120,'Data Repository Table'!$D:$D,'Economic Cost Analysis'!O115)</f>
        <v>381723.53905412991</v>
      </c>
      <c r="P120" s="29">
        <f>SUMIFS('Data Repository Table'!$J:$J,'Data Repository Table'!$A:$A,'Economic Cost Analysis'!$A$117,'Data Repository Table'!$C:$C,'Economic Cost Analysis'!$B$117,'Data Repository Table'!$B:$B,'Economic Cost Analysis'!$C$117,'Data Repository Table'!$G:$G,'Economic Cost Analysis'!$D$120,'Data Repository Table'!$H:$H,'Economic Cost Analysis'!$E$120,'Data Repository Table'!$D:$D,'Economic Cost Analysis'!P115)</f>
        <v>429911.03490812494</v>
      </c>
      <c r="Q120" s="29">
        <f>SUMIFS('Data Repository Table'!$J:$J,'Data Repository Table'!$A:$A,'Economic Cost Analysis'!$A$117,'Data Repository Table'!$C:$C,'Economic Cost Analysis'!$B$117,'Data Repository Table'!$B:$B,'Economic Cost Analysis'!$C$117,'Data Repository Table'!$G:$G,'Economic Cost Analysis'!$D$120,'Data Repository Table'!$H:$H,'Economic Cost Analysis'!$E$120,'Data Repository Table'!$D:$D,'Economic Cost Analysis'!Q115)</f>
        <v>476034.24514096242</v>
      </c>
      <c r="R120" s="29">
        <f t="shared" si="18"/>
        <v>4847460.3982304465</v>
      </c>
    </row>
    <row r="121" spans="1:18" ht="14.25" customHeight="1" x14ac:dyDescent="0.3">
      <c r="A121" s="8" t="s">
        <v>58</v>
      </c>
      <c r="B121" s="8" t="s">
        <v>34</v>
      </c>
      <c r="C121" s="8" t="s">
        <v>44</v>
      </c>
      <c r="D121" s="8" t="s">
        <v>51</v>
      </c>
      <c r="E121" s="8" t="s">
        <v>53</v>
      </c>
      <c r="F121" s="29">
        <f>SUMIFS('Data Repository Table'!$J:$J,'Data Repository Table'!$A:$A,'Economic Cost Analysis'!$A$117,'Data Repository Table'!$C:$C,'Economic Cost Analysis'!$B$117,'Data Repository Table'!$B:$B,'Economic Cost Analysis'!$C$117,'Data Repository Table'!$G:$G,'Economic Cost Analysis'!$D$121,'Data Repository Table'!$H:$H,'Economic Cost Analysis'!$E$121,'Data Repository Table'!$D:$D,'Economic Cost Analysis'!F115)</f>
        <v>221632.12385716435</v>
      </c>
      <c r="G121" s="29">
        <f>SUMIFS('Data Repository Table'!$J:$J,'Data Repository Table'!$A:$A,'Economic Cost Analysis'!$A$117,'Data Repository Table'!$C:$C,'Economic Cost Analysis'!$B$117,'Data Repository Table'!$B:$B,'Economic Cost Analysis'!$C$117,'Data Repository Table'!$G:$G,'Economic Cost Analysis'!$D$121,'Data Repository Table'!$H:$H,'Economic Cost Analysis'!$E$121,'Data Repository Table'!$D:$D,'Economic Cost Analysis'!G115)</f>
        <v>298721.115169695</v>
      </c>
      <c r="H121" s="29">
        <f>SUMIFS('Data Repository Table'!$J:$J,'Data Repository Table'!$A:$A,'Economic Cost Analysis'!$A$117,'Data Repository Table'!$C:$C,'Economic Cost Analysis'!$B$117,'Data Repository Table'!$B:$B,'Economic Cost Analysis'!$C$117,'Data Repository Table'!$G:$G,'Economic Cost Analysis'!$D$121,'Data Repository Table'!$H:$H,'Economic Cost Analysis'!$E$121,'Data Repository Table'!$D:$D,'Economic Cost Analysis'!H115)</f>
        <v>263980.61528681178</v>
      </c>
      <c r="I121" s="29">
        <f>SUMIFS('Data Repository Table'!$J:$J,'Data Repository Table'!$A:$A,'Economic Cost Analysis'!$A$117,'Data Repository Table'!$C:$C,'Economic Cost Analysis'!$B$117,'Data Repository Table'!$B:$B,'Economic Cost Analysis'!$C$117,'Data Repository Table'!$G:$G,'Economic Cost Analysis'!$D$121,'Data Repository Table'!$H:$H,'Economic Cost Analysis'!$E$121,'Data Repository Table'!$D:$D,'Economic Cost Analysis'!I115)</f>
        <v>219795.94496150999</v>
      </c>
      <c r="J121" s="29">
        <f>SUMIFS('Data Repository Table'!$J:$J,'Data Repository Table'!$A:$A,'Economic Cost Analysis'!$A$117,'Data Repository Table'!$C:$C,'Economic Cost Analysis'!$B$117,'Data Repository Table'!$B:$B,'Economic Cost Analysis'!$C$117,'Data Repository Table'!$G:$G,'Economic Cost Analysis'!$D$121,'Data Repository Table'!$H:$H,'Economic Cost Analysis'!$E$121,'Data Repository Table'!$D:$D,'Economic Cost Analysis'!J115)</f>
        <v>258222.34619527502</v>
      </c>
      <c r="K121" s="29">
        <f>SUMIFS('Data Repository Table'!$J:$J,'Data Repository Table'!$A:$A,'Economic Cost Analysis'!$A$117,'Data Repository Table'!$C:$C,'Economic Cost Analysis'!$B$117,'Data Repository Table'!$B:$B,'Economic Cost Analysis'!$C$117,'Data Repository Table'!$G:$G,'Economic Cost Analysis'!$D$121,'Data Repository Table'!$H:$H,'Economic Cost Analysis'!$E$121,'Data Repository Table'!$D:$D,'Economic Cost Analysis'!K115)</f>
        <v>230372.47477350003</v>
      </c>
      <c r="L121" s="29">
        <f>SUMIFS('Data Repository Table'!$J:$J,'Data Repository Table'!$A:$A,'Economic Cost Analysis'!$A$117,'Data Repository Table'!$C:$C,'Economic Cost Analysis'!$B$117,'Data Repository Table'!$B:$B,'Economic Cost Analysis'!$C$117,'Data Repository Table'!$G:$G,'Economic Cost Analysis'!$D$121,'Data Repository Table'!$H:$H,'Economic Cost Analysis'!$E$121,'Data Repository Table'!$D:$D,'Economic Cost Analysis'!L115)</f>
        <v>269842.36896287993</v>
      </c>
      <c r="M121" s="29">
        <f>SUMIFS('Data Repository Table'!$J:$J,'Data Repository Table'!$A:$A,'Economic Cost Analysis'!$A$117,'Data Repository Table'!$C:$C,'Economic Cost Analysis'!$B$117,'Data Repository Table'!$B:$B,'Economic Cost Analysis'!$C$117,'Data Repository Table'!$G:$G,'Economic Cost Analysis'!$D$121,'Data Repository Table'!$H:$H,'Economic Cost Analysis'!$E$121,'Data Repository Table'!$D:$D,'Economic Cost Analysis'!M115)</f>
        <v>229486.43250580502</v>
      </c>
      <c r="N121" s="29">
        <f>SUMIFS('Data Repository Table'!$J:$J,'Data Repository Table'!$A:$A,'Economic Cost Analysis'!$A$117,'Data Repository Table'!$C:$C,'Economic Cost Analysis'!$B$117,'Data Repository Table'!$B:$B,'Economic Cost Analysis'!$C$117,'Data Repository Table'!$G:$G,'Economic Cost Analysis'!$D$121,'Data Repository Table'!$H:$H,'Economic Cost Analysis'!$E$121,'Data Repository Table'!$D:$D,'Economic Cost Analysis'!N115)</f>
        <v>247771.36577484003</v>
      </c>
      <c r="O121" s="29">
        <f>SUMIFS('Data Repository Table'!$J:$J,'Data Repository Table'!$A:$A,'Economic Cost Analysis'!$A$117,'Data Repository Table'!$C:$C,'Economic Cost Analysis'!$B$117,'Data Repository Table'!$B:$B,'Economic Cost Analysis'!$C$117,'Data Repository Table'!$G:$G,'Economic Cost Analysis'!$D$121,'Data Repository Table'!$H:$H,'Economic Cost Analysis'!$E$121,'Data Repository Table'!$D:$D,'Economic Cost Analysis'!O115)</f>
        <v>247653.76578579002</v>
      </c>
      <c r="P121" s="29">
        <f>SUMIFS('Data Repository Table'!$J:$J,'Data Repository Table'!$A:$A,'Economic Cost Analysis'!$A$117,'Data Repository Table'!$C:$C,'Economic Cost Analysis'!$B$117,'Data Repository Table'!$B:$B,'Economic Cost Analysis'!$C$117,'Data Repository Table'!$G:$G,'Economic Cost Analysis'!$D$121,'Data Repository Table'!$H:$H,'Economic Cost Analysis'!$E$121,'Data Repository Table'!$D:$D,'Economic Cost Analysis'!P115)</f>
        <v>257537.95336406256</v>
      </c>
      <c r="Q121" s="29">
        <f>SUMIFS('Data Repository Table'!$J:$J,'Data Repository Table'!$A:$A,'Economic Cost Analysis'!$A$117,'Data Repository Table'!$C:$C,'Economic Cost Analysis'!$B$117,'Data Repository Table'!$B:$B,'Economic Cost Analysis'!$C$117,'Data Repository Table'!$G:$G,'Economic Cost Analysis'!$D$121,'Data Repository Table'!$H:$H,'Economic Cost Analysis'!$E$121,'Data Repository Table'!$D:$D,'Economic Cost Analysis'!Q115)</f>
        <v>273028.52946296253</v>
      </c>
      <c r="R121" s="29">
        <f t="shared" si="18"/>
        <v>3018045.0361002963</v>
      </c>
    </row>
    <row r="122" spans="1:18" ht="14.25" customHeight="1" x14ac:dyDescent="0.3">
      <c r="A122" s="8" t="s">
        <v>58</v>
      </c>
      <c r="B122" s="8" t="s">
        <v>34</v>
      </c>
      <c r="C122" s="8" t="s">
        <v>44</v>
      </c>
      <c r="D122" s="8" t="s">
        <v>51</v>
      </c>
      <c r="E122" s="8" t="s">
        <v>54</v>
      </c>
      <c r="F122" s="29">
        <f>SUMIFS('Data Repository Table'!$J:$J,'Data Repository Table'!$A:$A,'Economic Cost Analysis'!$A$117,'Data Repository Table'!$C:$C,'Economic Cost Analysis'!$B$117,'Data Repository Table'!$B:$B,'Economic Cost Analysis'!$C$117,'Data Repository Table'!$G:$G,'Economic Cost Analysis'!$D$122,'Data Repository Table'!$H:$H,'Economic Cost Analysis'!$E$122,'Data Repository Table'!$D:$D,'Economic Cost Analysis'!F115)</f>
        <v>270317.51001272164</v>
      </c>
      <c r="G122" s="29">
        <f>SUMIFS('Data Repository Table'!$J:$J,'Data Repository Table'!$A:$A,'Economic Cost Analysis'!$A$117,'Data Repository Table'!$C:$C,'Economic Cost Analysis'!$B$117,'Data Repository Table'!$B:$B,'Economic Cost Analysis'!$C$117,'Data Repository Table'!$G:$G,'Economic Cost Analysis'!$D$122,'Data Repository Table'!$H:$H,'Economic Cost Analysis'!$E$122,'Data Repository Table'!$D:$D,'Economic Cost Analysis'!G115)</f>
        <v>345609.90627034125</v>
      </c>
      <c r="H122" s="29">
        <f>SUMIFS('Data Repository Table'!$J:$J,'Data Repository Table'!$A:$A,'Economic Cost Analysis'!$A$117,'Data Repository Table'!$C:$C,'Economic Cost Analysis'!$B$117,'Data Repository Table'!$B:$B,'Economic Cost Analysis'!$C$117,'Data Repository Table'!$G:$G,'Economic Cost Analysis'!$D$122,'Data Repository Table'!$H:$H,'Economic Cost Analysis'!$E$122,'Data Repository Table'!$D:$D,'Economic Cost Analysis'!H115)</f>
        <v>281982.65504614048</v>
      </c>
      <c r="I122" s="29">
        <f>SUMIFS('Data Repository Table'!$J:$J,'Data Repository Table'!$A:$A,'Economic Cost Analysis'!$A$117,'Data Repository Table'!$C:$C,'Economic Cost Analysis'!$B$117,'Data Repository Table'!$B:$B,'Economic Cost Analysis'!$C$117,'Data Repository Table'!$G:$G,'Economic Cost Analysis'!$D$122,'Data Repository Table'!$H:$H,'Economic Cost Analysis'!$E$122,'Data Repository Table'!$D:$D,'Economic Cost Analysis'!I115)</f>
        <v>262525.43281191739</v>
      </c>
      <c r="J122" s="29">
        <f>SUMIFS('Data Repository Table'!$J:$J,'Data Repository Table'!$A:$A,'Economic Cost Analysis'!$A$117,'Data Repository Table'!$C:$C,'Economic Cost Analysis'!$B$117,'Data Repository Table'!$B:$B,'Economic Cost Analysis'!$C$117,'Data Repository Table'!$G:$G,'Economic Cost Analysis'!$D$122,'Data Repository Table'!$H:$H,'Economic Cost Analysis'!$E$122,'Data Repository Table'!$D:$D,'Economic Cost Analysis'!J115)</f>
        <v>264530.39711157506</v>
      </c>
      <c r="K122" s="29">
        <f>SUMIFS('Data Repository Table'!$J:$J,'Data Repository Table'!$A:$A,'Economic Cost Analysis'!$A$117,'Data Repository Table'!$C:$C,'Economic Cost Analysis'!$B$117,'Data Repository Table'!$B:$B,'Economic Cost Analysis'!$C$117,'Data Repository Table'!$G:$G,'Economic Cost Analysis'!$D$122,'Data Repository Table'!$H:$H,'Economic Cost Analysis'!$E$122,'Data Repository Table'!$D:$D,'Economic Cost Analysis'!K115)</f>
        <v>252866.98882554998</v>
      </c>
      <c r="L122" s="29">
        <f>SUMIFS('Data Repository Table'!$J:$J,'Data Repository Table'!$A:$A,'Economic Cost Analysis'!$A$117,'Data Repository Table'!$C:$C,'Economic Cost Analysis'!$B$117,'Data Repository Table'!$B:$B,'Economic Cost Analysis'!$C$117,'Data Repository Table'!$G:$G,'Economic Cost Analysis'!$D$122,'Data Repository Table'!$H:$H,'Economic Cost Analysis'!$E$122,'Data Repository Table'!$D:$D,'Economic Cost Analysis'!L115)</f>
        <v>306190.89609723992</v>
      </c>
      <c r="M122" s="29">
        <f>SUMIFS('Data Repository Table'!$J:$J,'Data Repository Table'!$A:$A,'Economic Cost Analysis'!$A$117,'Data Repository Table'!$C:$C,'Economic Cost Analysis'!$B$117,'Data Repository Table'!$B:$B,'Economic Cost Analysis'!$C$117,'Data Repository Table'!$G:$G,'Economic Cost Analysis'!$D$122,'Data Repository Table'!$H:$H,'Economic Cost Analysis'!$E$122,'Data Repository Table'!$D:$D,'Economic Cost Analysis'!M115)</f>
        <v>271830.070734885</v>
      </c>
      <c r="N122" s="29">
        <f>SUMIFS('Data Repository Table'!$J:$J,'Data Repository Table'!$A:$A,'Economic Cost Analysis'!$A$117,'Data Repository Table'!$C:$C,'Economic Cost Analysis'!$B$117,'Data Repository Table'!$B:$B,'Economic Cost Analysis'!$C$117,'Data Repository Table'!$G:$G,'Economic Cost Analysis'!$D$122,'Data Repository Table'!$H:$H,'Economic Cost Analysis'!$E$122,'Data Repository Table'!$D:$D,'Economic Cost Analysis'!N115)</f>
        <v>271101.39427444007</v>
      </c>
      <c r="O122" s="29">
        <f>SUMIFS('Data Repository Table'!$J:$J,'Data Repository Table'!$A:$A,'Economic Cost Analysis'!$A$117,'Data Repository Table'!$C:$C,'Economic Cost Analysis'!$B$117,'Data Repository Table'!$B:$B,'Economic Cost Analysis'!$C$117,'Data Repository Table'!$G:$G,'Economic Cost Analysis'!$D$122,'Data Repository Table'!$H:$H,'Economic Cost Analysis'!$E$122,'Data Repository Table'!$D:$D,'Economic Cost Analysis'!O115)</f>
        <v>274351.7614925587</v>
      </c>
      <c r="P122" s="29">
        <f>SUMIFS('Data Repository Table'!$J:$J,'Data Repository Table'!$A:$A,'Economic Cost Analysis'!$A$117,'Data Repository Table'!$C:$C,'Economic Cost Analysis'!$B$117,'Data Repository Table'!$B:$B,'Economic Cost Analysis'!$C$117,'Data Repository Table'!$G:$G,'Economic Cost Analysis'!$D$122,'Data Repository Table'!$H:$H,'Economic Cost Analysis'!$E$122,'Data Repository Table'!$D:$D,'Economic Cost Analysis'!P115)</f>
        <v>294826.72073953127</v>
      </c>
      <c r="Q122" s="29">
        <f>SUMIFS('Data Repository Table'!$J:$J,'Data Repository Table'!$A:$A,'Economic Cost Analysis'!$A$117,'Data Repository Table'!$C:$C,'Economic Cost Analysis'!$B$117,'Data Repository Table'!$B:$B,'Economic Cost Analysis'!$C$117,'Data Repository Table'!$G:$G,'Economic Cost Analysis'!$D$122,'Data Repository Table'!$H:$H,'Economic Cost Analysis'!$E$122,'Data Repository Table'!$D:$D,'Economic Cost Analysis'!Q115)</f>
        <v>340841.04228242871</v>
      </c>
      <c r="R122" s="29">
        <f t="shared" si="18"/>
        <v>3436974.7756993296</v>
      </c>
    </row>
    <row r="123" spans="1:18" ht="14.25" customHeight="1" x14ac:dyDescent="0.3">
      <c r="A123" s="8" t="s">
        <v>58</v>
      </c>
      <c r="B123" s="8" t="s">
        <v>34</v>
      </c>
      <c r="C123" s="8" t="s">
        <v>44</v>
      </c>
      <c r="D123" s="8" t="s">
        <v>51</v>
      </c>
      <c r="E123" s="8" t="s">
        <v>55</v>
      </c>
      <c r="F123" s="29">
        <f>SUMIFS('Data Repository Table'!$J:$J,'Data Repository Table'!$A:$A,'Economic Cost Analysis'!$A$117,'Data Repository Table'!$C:$C,'Economic Cost Analysis'!$B$117,'Data Repository Table'!$B:$B,'Economic Cost Analysis'!$C$117,'Data Repository Table'!$G:$G,'Economic Cost Analysis'!$D$123,'Data Repository Table'!$H:$H,'Economic Cost Analysis'!$E$123,'Data Repository Table'!$D:$D,'Economic Cost Analysis'!F115)</f>
        <v>186895.31347357444</v>
      </c>
      <c r="G123" s="29">
        <f>SUMIFS('Data Repository Table'!$J:$J,'Data Repository Table'!$A:$A,'Economic Cost Analysis'!$A$117,'Data Repository Table'!$C:$C,'Economic Cost Analysis'!$B$117,'Data Repository Table'!$B:$B,'Economic Cost Analysis'!$C$117,'Data Repository Table'!$G:$G,'Economic Cost Analysis'!$D$123,'Data Repository Table'!$H:$H,'Economic Cost Analysis'!$E$123,'Data Repository Table'!$D:$D,'Economic Cost Analysis'!G115)</f>
        <v>232460.33937309752</v>
      </c>
      <c r="H123" s="29">
        <f>SUMIFS('Data Repository Table'!$J:$J,'Data Repository Table'!$A:$A,'Economic Cost Analysis'!$A$117,'Data Repository Table'!$C:$C,'Economic Cost Analysis'!$B$117,'Data Repository Table'!$B:$B,'Economic Cost Analysis'!$C$117,'Data Repository Table'!$G:$G,'Economic Cost Analysis'!$D$123,'Data Repository Table'!$H:$H,'Economic Cost Analysis'!$E$123,'Data Repository Table'!$D:$D,'Economic Cost Analysis'!H115)</f>
        <v>196800.64514333947</v>
      </c>
      <c r="I123" s="29">
        <f>SUMIFS('Data Repository Table'!$J:$J,'Data Repository Table'!$A:$A,'Economic Cost Analysis'!$A$117,'Data Repository Table'!$C:$C,'Economic Cost Analysis'!$B$117,'Data Repository Table'!$B:$B,'Economic Cost Analysis'!$C$117,'Data Repository Table'!$G:$G,'Economic Cost Analysis'!$D$123,'Data Repository Table'!$H:$H,'Economic Cost Analysis'!$E$123,'Data Repository Table'!$D:$D,'Economic Cost Analysis'!I115)</f>
        <v>175238.87213904748</v>
      </c>
      <c r="J123" s="29">
        <f>SUMIFS('Data Repository Table'!$J:$J,'Data Repository Table'!$A:$A,'Economic Cost Analysis'!$A$117,'Data Repository Table'!$C:$C,'Economic Cost Analysis'!$B$117,'Data Repository Table'!$B:$B,'Economic Cost Analysis'!$C$117,'Data Repository Table'!$G:$G,'Economic Cost Analysis'!$D$123,'Data Repository Table'!$H:$H,'Economic Cost Analysis'!$E$123,'Data Repository Table'!$D:$D,'Economic Cost Analysis'!J115)</f>
        <v>184271.68199002498</v>
      </c>
      <c r="K123" s="29">
        <f>SUMIFS('Data Repository Table'!$J:$J,'Data Repository Table'!$A:$A,'Economic Cost Analysis'!$A$117,'Data Repository Table'!$C:$C,'Economic Cost Analysis'!$B$117,'Data Repository Table'!$B:$B,'Economic Cost Analysis'!$C$117,'Data Repository Table'!$G:$G,'Economic Cost Analysis'!$D$123,'Data Repository Table'!$H:$H,'Economic Cost Analysis'!$E$123,'Data Repository Table'!$D:$D,'Economic Cost Analysis'!K115)</f>
        <v>182465.61649890002</v>
      </c>
      <c r="L123" s="29">
        <f>SUMIFS('Data Repository Table'!$J:$J,'Data Repository Table'!$A:$A,'Economic Cost Analysis'!$A$117,'Data Repository Table'!$C:$C,'Economic Cost Analysis'!$B$117,'Data Repository Table'!$B:$B,'Economic Cost Analysis'!$C$117,'Data Repository Table'!$G:$G,'Economic Cost Analysis'!$D$123,'Data Repository Table'!$H:$H,'Economic Cost Analysis'!$E$123,'Data Repository Table'!$D:$D,'Economic Cost Analysis'!L115)</f>
        <v>235865.21106119995</v>
      </c>
      <c r="M123" s="29">
        <f>SUMIFS('Data Repository Table'!$J:$J,'Data Repository Table'!$A:$A,'Economic Cost Analysis'!$A$117,'Data Repository Table'!$C:$C,'Economic Cost Analysis'!$B$117,'Data Repository Table'!$B:$B,'Economic Cost Analysis'!$C$117,'Data Repository Table'!$G:$G,'Economic Cost Analysis'!$D$123,'Data Repository Table'!$H:$H,'Economic Cost Analysis'!$E$123,'Data Repository Table'!$D:$D,'Economic Cost Analysis'!M115)</f>
        <v>184781.07299609997</v>
      </c>
      <c r="N123" s="29">
        <f>SUMIFS('Data Repository Table'!$J:$J,'Data Repository Table'!$A:$A,'Economic Cost Analysis'!$A$117,'Data Repository Table'!$C:$C,'Economic Cost Analysis'!$B$117,'Data Repository Table'!$B:$B,'Economic Cost Analysis'!$C$117,'Data Repository Table'!$G:$G,'Economic Cost Analysis'!$D$123,'Data Repository Table'!$H:$H,'Economic Cost Analysis'!$E$123,'Data Repository Table'!$D:$D,'Economic Cost Analysis'!N115)</f>
        <v>187904.12488512002</v>
      </c>
      <c r="O123" s="29">
        <f>SUMIFS('Data Repository Table'!$J:$J,'Data Repository Table'!$A:$A,'Economic Cost Analysis'!$A$117,'Data Repository Table'!$C:$C,'Economic Cost Analysis'!$B$117,'Data Repository Table'!$B:$B,'Economic Cost Analysis'!$C$117,'Data Repository Table'!$G:$G,'Economic Cost Analysis'!$D$123,'Data Repository Table'!$H:$H,'Economic Cost Analysis'!$E$123,'Data Repository Table'!$D:$D,'Economic Cost Analysis'!O115)</f>
        <v>191788.36157754</v>
      </c>
      <c r="P123" s="29">
        <f>SUMIFS('Data Repository Table'!$J:$J,'Data Repository Table'!$A:$A,'Economic Cost Analysis'!$A$117,'Data Repository Table'!$C:$C,'Economic Cost Analysis'!$B$117,'Data Repository Table'!$B:$B,'Economic Cost Analysis'!$C$117,'Data Repository Table'!$G:$G,'Economic Cost Analysis'!$D$123,'Data Repository Table'!$H:$H,'Economic Cost Analysis'!$E$123,'Data Repository Table'!$D:$D,'Economic Cost Analysis'!P115)</f>
        <v>189293.90636625001</v>
      </c>
      <c r="Q123" s="29">
        <f>SUMIFS('Data Repository Table'!$J:$J,'Data Repository Table'!$A:$A,'Economic Cost Analysis'!$A$117,'Data Repository Table'!$C:$C,'Economic Cost Analysis'!$B$117,'Data Repository Table'!$B:$B,'Economic Cost Analysis'!$C$117,'Data Repository Table'!$G:$G,'Economic Cost Analysis'!$D$123,'Data Repository Table'!$H:$H,'Economic Cost Analysis'!$E$123,'Data Repository Table'!$D:$D,'Economic Cost Analysis'!Q115)</f>
        <v>230880.88355771248</v>
      </c>
      <c r="R123" s="29">
        <f t="shared" si="18"/>
        <v>2378646.0290619065</v>
      </c>
    </row>
    <row r="124" spans="1:18" ht="14.25" customHeight="1" x14ac:dyDescent="0.3">
      <c r="A124" s="8" t="s">
        <v>58</v>
      </c>
      <c r="B124" s="8" t="s">
        <v>34</v>
      </c>
      <c r="C124" s="8" t="s">
        <v>44</v>
      </c>
      <c r="D124" s="8" t="s">
        <v>56</v>
      </c>
      <c r="E124" s="8" t="s">
        <v>57</v>
      </c>
      <c r="F124" s="29">
        <f>SUMIFS('Data Repository Table'!$J:$J,'Data Repository Table'!$A:$A,'Economic Cost Analysis'!$A$117,'Data Repository Table'!$C:$C,'Economic Cost Analysis'!$B$117,'Data Repository Table'!$B:$B,'Economic Cost Analysis'!$C$117,'Data Repository Table'!$G:$G,'Economic Cost Analysis'!$D$124,'Data Repository Table'!$H:$H,'Economic Cost Analysis'!$E$124,'Data Repository Table'!$D:$D,'Economic Cost Analysis'!F115)</f>
        <v>1207341.5441326213</v>
      </c>
      <c r="G124" s="29">
        <f>SUMIFS('Data Repository Table'!$J:$J,'Data Repository Table'!$A:$A,'Economic Cost Analysis'!$A$117,'Data Repository Table'!$C:$C,'Economic Cost Analysis'!$B$117,'Data Repository Table'!$B:$B,'Economic Cost Analysis'!$C$117,'Data Repository Table'!$G:$G,'Economic Cost Analysis'!$D$124,'Data Repository Table'!$H:$H,'Economic Cost Analysis'!$E$124,'Data Repository Table'!$D:$D,'Economic Cost Analysis'!G115)</f>
        <v>1627559.0630120938</v>
      </c>
      <c r="H124" s="29">
        <f>SUMIFS('Data Repository Table'!$J:$J,'Data Repository Table'!$A:$A,'Economic Cost Analysis'!$A$117,'Data Repository Table'!$C:$C,'Economic Cost Analysis'!$B$117,'Data Repository Table'!$B:$B,'Economic Cost Analysis'!$C$117,'Data Repository Table'!$G:$G,'Economic Cost Analysis'!$D$124,'Data Repository Table'!$H:$H,'Economic Cost Analysis'!$E$124,'Data Repository Table'!$D:$D,'Economic Cost Analysis'!H115)</f>
        <v>1247278.3501437153</v>
      </c>
      <c r="I124" s="29">
        <f>SUMIFS('Data Repository Table'!$J:$J,'Data Repository Table'!$A:$A,'Economic Cost Analysis'!$A$117,'Data Repository Table'!$C:$C,'Economic Cost Analysis'!$B$117,'Data Repository Table'!$B:$B,'Economic Cost Analysis'!$C$117,'Data Repository Table'!$G:$G,'Economic Cost Analysis'!$D$124,'Data Repository Table'!$H:$H,'Economic Cost Analysis'!$E$124,'Data Repository Table'!$D:$D,'Economic Cost Analysis'!I115)</f>
        <v>1189437.4296213749</v>
      </c>
      <c r="J124" s="29">
        <f>SUMIFS('Data Repository Table'!$J:$J,'Data Repository Table'!$A:$A,'Economic Cost Analysis'!$A$117,'Data Repository Table'!$C:$C,'Economic Cost Analysis'!$B$117,'Data Repository Table'!$B:$B,'Economic Cost Analysis'!$C$117,'Data Repository Table'!$G:$G,'Economic Cost Analysis'!$D$124,'Data Repository Table'!$H:$H,'Economic Cost Analysis'!$E$124,'Data Repository Table'!$D:$D,'Economic Cost Analysis'!J115)</f>
        <v>1196568.3584903125</v>
      </c>
      <c r="K124" s="29">
        <f>SUMIFS('Data Repository Table'!$J:$J,'Data Repository Table'!$A:$A,'Economic Cost Analysis'!$A$117,'Data Repository Table'!$C:$C,'Economic Cost Analysis'!$B$117,'Data Repository Table'!$B:$B,'Economic Cost Analysis'!$C$117,'Data Repository Table'!$G:$G,'Economic Cost Analysis'!$D$124,'Data Repository Table'!$H:$H,'Economic Cost Analysis'!$E$124,'Data Repository Table'!$D:$D,'Economic Cost Analysis'!K115)</f>
        <v>1176117.3688343752</v>
      </c>
      <c r="L124" s="29">
        <f>SUMIFS('Data Repository Table'!$J:$J,'Data Repository Table'!$A:$A,'Economic Cost Analysis'!$A$117,'Data Repository Table'!$C:$C,'Economic Cost Analysis'!$B$117,'Data Repository Table'!$B:$B,'Economic Cost Analysis'!$C$117,'Data Repository Table'!$G:$G,'Economic Cost Analysis'!$D$124,'Data Repository Table'!$H:$H,'Economic Cost Analysis'!$E$124,'Data Repository Table'!$D:$D,'Economic Cost Analysis'!L115)</f>
        <v>1565368.1883344997</v>
      </c>
      <c r="M124" s="29">
        <f>SUMIFS('Data Repository Table'!$J:$J,'Data Repository Table'!$A:$A,'Economic Cost Analysis'!$A$117,'Data Repository Table'!$C:$C,'Economic Cost Analysis'!$B$117,'Data Repository Table'!$B:$B,'Economic Cost Analysis'!$C$117,'Data Repository Table'!$G:$G,'Economic Cost Analysis'!$D$124,'Data Repository Table'!$H:$H,'Economic Cost Analysis'!$E$124,'Data Repository Table'!$D:$D,'Economic Cost Analysis'!M115)</f>
        <v>1227442.7809998749</v>
      </c>
      <c r="N124" s="29">
        <f>SUMIFS('Data Repository Table'!$J:$J,'Data Repository Table'!$A:$A,'Economic Cost Analysis'!$A$117,'Data Repository Table'!$C:$C,'Economic Cost Analysis'!$B$117,'Data Repository Table'!$B:$B,'Economic Cost Analysis'!$C$117,'Data Repository Table'!$G:$G,'Economic Cost Analysis'!$D$124,'Data Repository Table'!$H:$H,'Economic Cost Analysis'!$E$124,'Data Repository Table'!$D:$D,'Economic Cost Analysis'!N115)</f>
        <v>1290433.7858775002</v>
      </c>
      <c r="O124" s="29">
        <f>SUMIFS('Data Repository Table'!$J:$J,'Data Repository Table'!$A:$A,'Economic Cost Analysis'!$A$117,'Data Repository Table'!$C:$C,'Economic Cost Analysis'!$B$117,'Data Repository Table'!$B:$B,'Economic Cost Analysis'!$C$117,'Data Repository Table'!$G:$G,'Economic Cost Analysis'!$D$124,'Data Repository Table'!$H:$H,'Economic Cost Analysis'!$E$124,'Data Repository Table'!$D:$D,'Economic Cost Analysis'!O115)</f>
        <v>1298308.3953839999</v>
      </c>
      <c r="P124" s="29">
        <f>SUMIFS('Data Repository Table'!$J:$J,'Data Repository Table'!$A:$A,'Economic Cost Analysis'!$A$117,'Data Repository Table'!$C:$C,'Economic Cost Analysis'!$B$117,'Data Repository Table'!$B:$B,'Economic Cost Analysis'!$C$117,'Data Repository Table'!$G:$G,'Economic Cost Analysis'!$D$124,'Data Repository Table'!$H:$H,'Economic Cost Analysis'!$E$124,'Data Repository Table'!$D:$D,'Economic Cost Analysis'!P115)</f>
        <v>1344373.5269335939</v>
      </c>
      <c r="Q124" s="29">
        <f>SUMIFS('Data Repository Table'!$J:$J,'Data Repository Table'!$A:$A,'Economic Cost Analysis'!$A$117,'Data Repository Table'!$C:$C,'Economic Cost Analysis'!$B$117,'Data Repository Table'!$B:$B,'Economic Cost Analysis'!$C$117,'Data Repository Table'!$G:$G,'Economic Cost Analysis'!$D$124,'Data Repository Table'!$H:$H,'Economic Cost Analysis'!$E$124,'Data Repository Table'!$D:$D,'Economic Cost Analysis'!Q115)</f>
        <v>1507227.5892764062</v>
      </c>
      <c r="R124" s="29">
        <f>SUM(F124:Q124)</f>
        <v>15877456.381040368</v>
      </c>
    </row>
    <row r="125" spans="1:18" ht="14.25" customHeight="1" thickBot="1" x14ac:dyDescent="0.35">
      <c r="A125" s="8" t="s">
        <v>62</v>
      </c>
      <c r="B125" s="8" t="s">
        <v>34</v>
      </c>
      <c r="C125" s="8"/>
      <c r="D125" s="8"/>
      <c r="E125" s="8"/>
      <c r="F125" s="104">
        <f>SUMIFS('Data Repository Table'!$J:$J,'Data Repository Table'!$A:$A,'Economic Cost Analysis'!$A$125,'Data Repository Table'!$C:$C,'Economic Cost Analysis'!$B$125,'Data Repository Table'!$D:$D,'Economic Cost Analysis'!F115)</f>
        <v>171.933291</v>
      </c>
      <c r="G125" s="104">
        <f>SUMIFS('Data Repository Table'!$J:$J,'Data Repository Table'!$A:$A,'Economic Cost Analysis'!$A$125,'Data Repository Table'!$C:$C,'Economic Cost Analysis'!$B$125,'Data Repository Table'!$D:$D,'Economic Cost Analysis'!G115)</f>
        <v>185.44394299999999</v>
      </c>
      <c r="H125" s="104">
        <f>SUMIFS('Data Repository Table'!$J:$J,'Data Repository Table'!$A:$A,'Economic Cost Analysis'!$A$125,'Data Repository Table'!$C:$C,'Economic Cost Analysis'!$B$125,'Data Repository Table'!$D:$D,'Economic Cost Analysis'!H115)</f>
        <v>186.77365699999999</v>
      </c>
      <c r="I125" s="104">
        <f>SUMIFS('Data Repository Table'!$J:$J,'Data Repository Table'!$A:$A,'Economic Cost Analysis'!$A$125,'Data Repository Table'!$C:$C,'Economic Cost Analysis'!$B$125,'Data Repository Table'!$D:$D,'Economic Cost Analysis'!I115)</f>
        <v>190.54109299999999</v>
      </c>
      <c r="J125" s="104">
        <f>SUMIFS('Data Repository Table'!$J:$J,'Data Repository Table'!$A:$A,'Economic Cost Analysis'!$A$125,'Data Repository Table'!$C:$C,'Economic Cost Analysis'!$B$125,'Data Repository Table'!$D:$D,'Economic Cost Analysis'!J115)</f>
        <v>95.096062000000003</v>
      </c>
      <c r="K125" s="104">
        <f>SUMIFS('Data Repository Table'!$J:$J,'Data Repository Table'!$A:$A,'Economic Cost Analysis'!$A$125,'Data Repository Table'!$C:$C,'Economic Cost Analysis'!$B$125,'Data Repository Table'!$D:$D,'Economic Cost Analysis'!K115)</f>
        <v>184.30685299999999</v>
      </c>
      <c r="L125" s="104">
        <f>SUMIFS('Data Repository Table'!$J:$J,'Data Repository Table'!$A:$A,'Economic Cost Analysis'!$A$125,'Data Repository Table'!$C:$C,'Economic Cost Analysis'!$B$125,'Data Repository Table'!$D:$D,'Economic Cost Analysis'!L115)</f>
        <v>181.90143900000001</v>
      </c>
      <c r="M125" s="104">
        <f>SUMIFS('Data Repository Table'!$J:$J,'Data Repository Table'!$A:$A,'Economic Cost Analysis'!$A$125,'Data Repository Table'!$C:$C,'Economic Cost Analysis'!$B$125,'Data Repository Table'!$D:$D,'Economic Cost Analysis'!M115)</f>
        <v>149.58676500000001</v>
      </c>
      <c r="N125" s="104">
        <f>SUMIFS('Data Repository Table'!$J:$J,'Data Repository Table'!$A:$A,'Economic Cost Analysis'!$A$125,'Data Repository Table'!$C:$C,'Economic Cost Analysis'!$B$125,'Data Repository Table'!$D:$D,'Economic Cost Analysis'!N115)</f>
        <v>181.40367599999999</v>
      </c>
      <c r="O125" s="104">
        <f>SUMIFS('Data Repository Table'!$J:$J,'Data Repository Table'!$A:$A,'Economic Cost Analysis'!$A$125,'Data Repository Table'!$C:$C,'Economic Cost Analysis'!$B$125,'Data Repository Table'!$D:$D,'Economic Cost Analysis'!O115)</f>
        <v>171.057864</v>
      </c>
      <c r="P125" s="104">
        <f>SUMIFS('Data Repository Table'!$J:$J,'Data Repository Table'!$A:$A,'Economic Cost Analysis'!$A$125,'Data Repository Table'!$C:$C,'Economic Cost Analysis'!$B$125,'Data Repository Table'!$D:$D,'Economic Cost Analysis'!P115)</f>
        <v>165.28699900000001</v>
      </c>
      <c r="Q125" s="104">
        <f>SUMIFS('Data Repository Table'!$J:$J,'Data Repository Table'!$A:$A,'Economic Cost Analysis'!$A$125,'Data Repository Table'!$C:$C,'Economic Cost Analysis'!$B$125,'Data Repository Table'!$D:$D,'Economic Cost Analysis'!Q115)</f>
        <v>149.50871699999999</v>
      </c>
      <c r="R125" s="109">
        <f>SUM(F125:Q125)</f>
        <v>2012.8403589999996</v>
      </c>
    </row>
    <row r="126" spans="1:18" ht="14.25" customHeight="1" thickTop="1" thickBot="1" x14ac:dyDescent="0.35">
      <c r="A126" s="140"/>
      <c r="B126" s="141"/>
      <c r="C126" s="142"/>
      <c r="D126" s="203" t="s">
        <v>132</v>
      </c>
      <c r="E126" s="204"/>
      <c r="F126" s="143">
        <f>(F117+F118+F119+F120+F121+F122+F123+F124)/(F125*1000)</f>
        <v>23.855692757592891</v>
      </c>
      <c r="G126" s="143">
        <f t="shared" ref="G126:Q126" si="19">(G117+G118+G119+G120+G121+G122+G123+G124)/(G125*1000)</f>
        <v>30.848871996501021</v>
      </c>
      <c r="H126" s="143">
        <f t="shared" si="19"/>
        <v>24.199840937962961</v>
      </c>
      <c r="I126" s="143">
        <f t="shared" si="19"/>
        <v>22.259430267586126</v>
      </c>
      <c r="J126" s="143">
        <f t="shared" si="19"/>
        <v>45.318321572359707</v>
      </c>
      <c r="K126" s="143">
        <f t="shared" si="19"/>
        <v>22.720594043318822</v>
      </c>
      <c r="L126" s="143">
        <f t="shared" si="19"/>
        <v>28.809816082404378</v>
      </c>
      <c r="M126" s="143">
        <f t="shared" si="19"/>
        <v>28.684862357229949</v>
      </c>
      <c r="N126" s="143">
        <f t="shared" si="19"/>
        <v>24.311462469948193</v>
      </c>
      <c r="O126" s="143">
        <f t="shared" si="19"/>
        <v>26.266802527610778</v>
      </c>
      <c r="P126" s="143">
        <f t="shared" si="19"/>
        <v>28.556384097534096</v>
      </c>
      <c r="Q126" s="143">
        <f t="shared" si="19"/>
        <v>35.407671171678835</v>
      </c>
      <c r="R126" s="105">
        <f>SUM(F126:Q126)</f>
        <v>341.23975028172771</v>
      </c>
    </row>
    <row r="127" spans="1:18" ht="14.25" customHeight="1" thickTop="1" x14ac:dyDescent="0.3">
      <c r="F127" s="4"/>
      <c r="G127" s="4"/>
      <c r="H127" s="4"/>
      <c r="I127" s="4"/>
      <c r="J127" s="4"/>
      <c r="K127" s="4"/>
      <c r="L127" s="4"/>
      <c r="M127" s="4"/>
      <c r="N127" s="4"/>
      <c r="O127" s="4"/>
      <c r="P127" s="4"/>
      <c r="Q127" s="4"/>
      <c r="R127" s="4"/>
    </row>
    <row r="128" spans="1:18" ht="14.25" customHeight="1" x14ac:dyDescent="0.3">
      <c r="A128" s="124" t="s">
        <v>2</v>
      </c>
      <c r="B128" s="124" t="s">
        <v>6</v>
      </c>
      <c r="C128" s="124" t="s">
        <v>117</v>
      </c>
      <c r="D128" s="124" t="s">
        <v>45</v>
      </c>
      <c r="E128" s="124" t="s">
        <v>118</v>
      </c>
      <c r="F128" s="136">
        <v>41456</v>
      </c>
      <c r="G128" s="136">
        <v>41487</v>
      </c>
      <c r="H128" s="136">
        <v>41518</v>
      </c>
      <c r="I128" s="136">
        <v>41548</v>
      </c>
      <c r="J128" s="136">
        <v>41579</v>
      </c>
      <c r="K128" s="136">
        <v>41609</v>
      </c>
      <c r="L128" s="136">
        <v>41640</v>
      </c>
      <c r="M128" s="136">
        <v>41671</v>
      </c>
      <c r="N128" s="136">
        <v>41699</v>
      </c>
      <c r="O128" s="136">
        <v>41730</v>
      </c>
      <c r="P128" s="136">
        <v>41760</v>
      </c>
      <c r="Q128" s="136">
        <v>41791</v>
      </c>
      <c r="R128" s="150"/>
    </row>
    <row r="129" spans="1:18" ht="14.25" customHeight="1" x14ac:dyDescent="0.3">
      <c r="A129" s="124"/>
      <c r="B129" s="124"/>
      <c r="C129" s="124"/>
      <c r="D129" s="131"/>
      <c r="E129" s="150"/>
      <c r="F129" s="150"/>
      <c r="G129" s="150"/>
      <c r="H129" s="150"/>
      <c r="I129" s="150"/>
      <c r="J129" s="150"/>
      <c r="K129" s="150"/>
      <c r="L129" s="150"/>
      <c r="M129" s="150"/>
      <c r="N129" s="150"/>
      <c r="O129" s="150"/>
      <c r="P129" s="150"/>
      <c r="Q129" s="150"/>
      <c r="R129" s="137" t="s">
        <v>119</v>
      </c>
    </row>
    <row r="130" spans="1:18" ht="14.25" customHeight="1" x14ac:dyDescent="0.3">
      <c r="A130" s="8" t="s">
        <v>58</v>
      </c>
      <c r="B130" s="8" t="s">
        <v>42</v>
      </c>
      <c r="C130" s="8" t="s">
        <v>44</v>
      </c>
      <c r="D130" s="8" t="s">
        <v>46</v>
      </c>
      <c r="E130" s="8" t="s">
        <v>47</v>
      </c>
      <c r="F130" s="29">
        <f>SUMIFS('Data Repository Table'!$J:$J,'Data Repository Table'!$A:$A,'Economic Cost Analysis'!$A$130,'Data Repository Table'!$C:$C,'Economic Cost Analysis'!$B$130,'Data Repository Table'!$B:$B,'Economic Cost Analysis'!$C$130,'Data Repository Table'!$G:$G,'Economic Cost Analysis'!$D$130,'Data Repository Table'!$H:$H,'Economic Cost Analysis'!$E$130,'Data Repository Table'!$D:$D,'Economic Cost Analysis'!$F$128)</f>
        <v>4118100.0493550403</v>
      </c>
      <c r="G130" s="29">
        <f>SUMIFS('Data Repository Table'!$J:$J,'Data Repository Table'!$A:$A,'Economic Cost Analysis'!$A$130,'Data Repository Table'!$C:$C,'Economic Cost Analysis'!$B$130,'Data Repository Table'!$B:$B,'Economic Cost Analysis'!$C$130,'Data Repository Table'!$G:$G,'Economic Cost Analysis'!$D$130,'Data Repository Table'!$H:$H,'Economic Cost Analysis'!$E$130,'Data Repository Table'!$D:$D,'Economic Cost Analysis'!G128)</f>
        <v>4507082.5661568008</v>
      </c>
      <c r="H130" s="29">
        <f>SUMIFS('Data Repository Table'!$J:$J,'Data Repository Table'!$A:$A,'Economic Cost Analysis'!$A$130,'Data Repository Table'!$C:$C,'Economic Cost Analysis'!$B$130,'Data Repository Table'!$B:$B,'Economic Cost Analysis'!$C$130,'Data Repository Table'!$G:$G,'Economic Cost Analysis'!$D$130,'Data Repository Table'!$H:$H,'Economic Cost Analysis'!$E$130,'Data Repository Table'!$D:$D,'Economic Cost Analysis'!H128)</f>
        <v>4703409.2060524803</v>
      </c>
      <c r="I130" s="29">
        <f>SUMIFS('Data Repository Table'!$J:$J,'Data Repository Table'!$A:$A,'Economic Cost Analysis'!$A$130,'Data Repository Table'!$C:$C,'Economic Cost Analysis'!$B$130,'Data Repository Table'!$B:$B,'Economic Cost Analysis'!$C$130,'Data Repository Table'!$G:$G,'Economic Cost Analysis'!$D$130,'Data Repository Table'!$H:$H,'Economic Cost Analysis'!$E$130,'Data Repository Table'!$D:$D,'Economic Cost Analysis'!I128)</f>
        <v>6020479.2997298883</v>
      </c>
      <c r="J130" s="29">
        <f>SUMIFS('Data Repository Table'!$J:$J,'Data Repository Table'!$A:$A,'Economic Cost Analysis'!$A$130,'Data Repository Table'!$C:$C,'Economic Cost Analysis'!$B$130,'Data Repository Table'!$B:$B,'Economic Cost Analysis'!$C$130,'Data Repository Table'!$G:$G,'Economic Cost Analysis'!$D$130,'Data Repository Table'!$H:$H,'Economic Cost Analysis'!$E$130,'Data Repository Table'!$D:$D,'Economic Cost Analysis'!J128)</f>
        <v>6461172.5917462073</v>
      </c>
      <c r="K130" s="29">
        <f>SUMIFS('Data Repository Table'!$J:$J,'Data Repository Table'!$A:$A,'Economic Cost Analysis'!$A$130,'Data Repository Table'!$C:$C,'Economic Cost Analysis'!$B$130,'Data Repository Table'!$B:$B,'Economic Cost Analysis'!$C$130,'Data Repository Table'!$G:$G,'Economic Cost Analysis'!$D$130,'Data Repository Table'!$H:$H,'Economic Cost Analysis'!$E$130,'Data Repository Table'!$D:$D,'Economic Cost Analysis'!K128)</f>
        <v>3399470.2212770889</v>
      </c>
      <c r="L130" s="29">
        <f>SUMIFS('Data Repository Table'!$J:$J,'Data Repository Table'!$A:$A,'Economic Cost Analysis'!$A$130,'Data Repository Table'!$C:$C,'Economic Cost Analysis'!$B$130,'Data Repository Table'!$B:$B,'Economic Cost Analysis'!$C$130,'Data Repository Table'!$G:$G,'Economic Cost Analysis'!$D$130,'Data Repository Table'!$H:$H,'Economic Cost Analysis'!$E$130,'Data Repository Table'!$D:$D,'Economic Cost Analysis'!L128)</f>
        <v>3168116.576105712</v>
      </c>
      <c r="M130" s="29">
        <f>SUMIFS('Data Repository Table'!$J:$J,'Data Repository Table'!$A:$A,'Economic Cost Analysis'!$A$130,'Data Repository Table'!$C:$C,'Economic Cost Analysis'!$B$130,'Data Repository Table'!$B:$B,'Economic Cost Analysis'!$C$130,'Data Repository Table'!$G:$G,'Economic Cost Analysis'!$D$130,'Data Repository Table'!$H:$H,'Economic Cost Analysis'!$E$130,'Data Repository Table'!$D:$D,'Economic Cost Analysis'!M128)</f>
        <v>3601517.3685167041</v>
      </c>
      <c r="N130" s="29">
        <f>SUMIFS('Data Repository Table'!$J:$J,'Data Repository Table'!$A:$A,'Economic Cost Analysis'!$A$130,'Data Repository Table'!$C:$C,'Economic Cost Analysis'!$B$130,'Data Repository Table'!$B:$B,'Economic Cost Analysis'!$C$130,'Data Repository Table'!$G:$G,'Economic Cost Analysis'!$D$130,'Data Repository Table'!$H:$H,'Economic Cost Analysis'!$E$130,'Data Repository Table'!$D:$D,'Economic Cost Analysis'!N128)</f>
        <v>3449559.2207462396</v>
      </c>
      <c r="O130" s="29">
        <f>SUMIFS('Data Repository Table'!$J:$J,'Data Repository Table'!$A:$A,'Economic Cost Analysis'!$A$130,'Data Repository Table'!$C:$C,'Economic Cost Analysis'!$B$130,'Data Repository Table'!$B:$B,'Economic Cost Analysis'!$C$130,'Data Repository Table'!$G:$G,'Economic Cost Analysis'!$D$130,'Data Repository Table'!$H:$H,'Economic Cost Analysis'!$E$130,'Data Repository Table'!$D:$D,'Economic Cost Analysis'!O128)</f>
        <v>3875884.2425812325</v>
      </c>
      <c r="P130" s="29">
        <f>SUMIFS('Data Repository Table'!$J:$J,'Data Repository Table'!$A:$A,'Economic Cost Analysis'!$A$130,'Data Repository Table'!$C:$C,'Economic Cost Analysis'!$B$130,'Data Repository Table'!$B:$B,'Economic Cost Analysis'!$C$130,'Data Repository Table'!$G:$G,'Economic Cost Analysis'!$D$130,'Data Repository Table'!$H:$H,'Economic Cost Analysis'!$E$130,'Data Repository Table'!$D:$D,'Economic Cost Analysis'!P128)</f>
        <v>4224276.0222364804</v>
      </c>
      <c r="Q130" s="29">
        <f>SUMIFS('Data Repository Table'!$J:$J,'Data Repository Table'!$A:$A,'Economic Cost Analysis'!$A$130,'Data Repository Table'!$C:$C,'Economic Cost Analysis'!$B$130,'Data Repository Table'!$B:$B,'Economic Cost Analysis'!$C$130,'Data Repository Table'!$G:$G,'Economic Cost Analysis'!$D$130,'Data Repository Table'!$H:$H,'Economic Cost Analysis'!$E$130,'Data Repository Table'!$D:$D,'Economic Cost Analysis'!Q128)</f>
        <v>2229175.6542357123</v>
      </c>
      <c r="R130" s="29">
        <f>SUM(F130:Q130)</f>
        <v>49758243.018739596</v>
      </c>
    </row>
    <row r="131" spans="1:18" ht="14.25" customHeight="1" x14ac:dyDescent="0.3">
      <c r="A131" s="8" t="s">
        <v>58</v>
      </c>
      <c r="B131" s="8" t="s">
        <v>42</v>
      </c>
      <c r="C131" s="8" t="s">
        <v>44</v>
      </c>
      <c r="D131" s="8" t="s">
        <v>48</v>
      </c>
      <c r="E131" s="8" t="s">
        <v>49</v>
      </c>
      <c r="F131" s="29">
        <f>SUMIFS('Data Repository Table'!$J:$J,'Data Repository Table'!$A:$A,'Economic Cost Analysis'!$A$130,'Data Repository Table'!$C:$C,'Economic Cost Analysis'!$B$130,'Data Repository Table'!$B:$B,'Economic Cost Analysis'!$C$130,'Data Repository Table'!$G:$G,'Economic Cost Analysis'!$D$131,'Data Repository Table'!$H:$H,'Economic Cost Analysis'!$E$131,'Data Repository Table'!$D:$D,'Economic Cost Analysis'!F128)</f>
        <v>1958496.2303689439</v>
      </c>
      <c r="G131" s="29">
        <f>SUMIFS('Data Repository Table'!$J:$J,'Data Repository Table'!$A:$A,'Economic Cost Analysis'!$A$130,'Data Repository Table'!$C:$C,'Economic Cost Analysis'!$B$130,'Data Repository Table'!$B:$B,'Economic Cost Analysis'!$C$130,'Data Repository Table'!$G:$G,'Economic Cost Analysis'!$D$131,'Data Repository Table'!$H:$H,'Economic Cost Analysis'!$E$131,'Data Repository Table'!$D:$D,'Economic Cost Analysis'!G128)</f>
        <v>2195052.7782959999</v>
      </c>
      <c r="H131" s="29">
        <f>SUMIFS('Data Repository Table'!$J:$J,'Data Repository Table'!$A:$A,'Economic Cost Analysis'!$A$130,'Data Repository Table'!$C:$C,'Economic Cost Analysis'!$B$130,'Data Repository Table'!$B:$B,'Economic Cost Analysis'!$C$130,'Data Repository Table'!$G:$G,'Economic Cost Analysis'!$D$131,'Data Repository Table'!$H:$H,'Economic Cost Analysis'!$E$131,'Data Repository Table'!$D:$D,'Economic Cost Analysis'!H128)</f>
        <v>2264552.5099384319</v>
      </c>
      <c r="I131" s="29">
        <f>SUMIFS('Data Repository Table'!$J:$J,'Data Repository Table'!$A:$A,'Economic Cost Analysis'!$A$130,'Data Repository Table'!$C:$C,'Economic Cost Analysis'!$B$130,'Data Repository Table'!$B:$B,'Economic Cost Analysis'!$C$130,'Data Repository Table'!$G:$G,'Economic Cost Analysis'!$D$131,'Data Repository Table'!$H:$H,'Economic Cost Analysis'!$E$131,'Data Repository Table'!$D:$D,'Economic Cost Analysis'!I128)</f>
        <v>2839505.8993002246</v>
      </c>
      <c r="J131" s="29">
        <f>SUMIFS('Data Repository Table'!$J:$J,'Data Repository Table'!$A:$A,'Economic Cost Analysis'!$A$130,'Data Repository Table'!$C:$C,'Economic Cost Analysis'!$B$130,'Data Repository Table'!$B:$B,'Economic Cost Analysis'!$C$130,'Data Repository Table'!$G:$G,'Economic Cost Analysis'!$D$131,'Data Repository Table'!$H:$H,'Economic Cost Analysis'!$E$131,'Data Repository Table'!$D:$D,'Economic Cost Analysis'!J128)</f>
        <v>3159420.5430006236</v>
      </c>
      <c r="K131" s="29">
        <f>SUMIFS('Data Repository Table'!$J:$J,'Data Repository Table'!$A:$A,'Economic Cost Analysis'!$A$130,'Data Repository Table'!$C:$C,'Economic Cost Analysis'!$B$130,'Data Repository Table'!$B:$B,'Economic Cost Analysis'!$C$130,'Data Repository Table'!$G:$G,'Economic Cost Analysis'!$D$131,'Data Repository Table'!$H:$H,'Economic Cost Analysis'!$E$131,'Data Repository Table'!$D:$D,'Economic Cost Analysis'!K128)</f>
        <v>1724509.5598100165</v>
      </c>
      <c r="L131" s="29">
        <f>SUMIFS('Data Repository Table'!$J:$J,'Data Repository Table'!$A:$A,'Economic Cost Analysis'!$A$130,'Data Repository Table'!$C:$C,'Economic Cost Analysis'!$B$130,'Data Repository Table'!$B:$B,'Economic Cost Analysis'!$C$130,'Data Repository Table'!$G:$G,'Economic Cost Analysis'!$D$131,'Data Repository Table'!$H:$H,'Economic Cost Analysis'!$E$131,'Data Repository Table'!$D:$D,'Economic Cost Analysis'!L128)</f>
        <v>1542913.9169346001</v>
      </c>
      <c r="M131" s="29">
        <f>SUMIFS('Data Repository Table'!$J:$J,'Data Repository Table'!$A:$A,'Economic Cost Analysis'!$A$130,'Data Repository Table'!$C:$C,'Economic Cost Analysis'!$B$130,'Data Repository Table'!$B:$B,'Economic Cost Analysis'!$C$130,'Data Repository Table'!$G:$G,'Economic Cost Analysis'!$D$131,'Data Repository Table'!$H:$H,'Economic Cost Analysis'!$E$131,'Data Repository Table'!$D:$D,'Economic Cost Analysis'!M128)</f>
        <v>1820402.6309305201</v>
      </c>
      <c r="N131" s="29">
        <f>SUMIFS('Data Repository Table'!$J:$J,'Data Repository Table'!$A:$A,'Economic Cost Analysis'!$A$130,'Data Repository Table'!$C:$C,'Economic Cost Analysis'!$B$130,'Data Repository Table'!$B:$B,'Economic Cost Analysis'!$C$130,'Data Repository Table'!$G:$G,'Economic Cost Analysis'!$D$131,'Data Repository Table'!$H:$H,'Economic Cost Analysis'!$E$131,'Data Repository Table'!$D:$D,'Economic Cost Analysis'!N128)</f>
        <v>1771550.3477915039</v>
      </c>
      <c r="O131" s="29">
        <f>SUMIFS('Data Repository Table'!$J:$J,'Data Repository Table'!$A:$A,'Economic Cost Analysis'!$A$130,'Data Repository Table'!$C:$C,'Economic Cost Analysis'!$B$130,'Data Repository Table'!$B:$B,'Economic Cost Analysis'!$C$130,'Data Repository Table'!$G:$G,'Economic Cost Analysis'!$D$131,'Data Repository Table'!$H:$H,'Economic Cost Analysis'!$E$131,'Data Repository Table'!$D:$D,'Economic Cost Analysis'!O128)</f>
        <v>1908978.5663007363</v>
      </c>
      <c r="P131" s="29">
        <f>SUMIFS('Data Repository Table'!$J:$J,'Data Repository Table'!$A:$A,'Economic Cost Analysis'!$A$130,'Data Repository Table'!$C:$C,'Economic Cost Analysis'!$B$130,'Data Repository Table'!$B:$B,'Economic Cost Analysis'!$C$130,'Data Repository Table'!$G:$G,'Economic Cost Analysis'!$D$131,'Data Repository Table'!$H:$H,'Economic Cost Analysis'!$E$131,'Data Repository Table'!$D:$D,'Economic Cost Analysis'!P128)</f>
        <v>2224548.7175923204</v>
      </c>
      <c r="Q131" s="29">
        <f>SUMIFS('Data Repository Table'!$J:$J,'Data Repository Table'!$A:$A,'Economic Cost Analysis'!$A$130,'Data Repository Table'!$C:$C,'Economic Cost Analysis'!$B$130,'Data Repository Table'!$B:$B,'Economic Cost Analysis'!$C$130,'Data Repository Table'!$G:$G,'Economic Cost Analysis'!$D$131,'Data Repository Table'!$H:$H,'Economic Cost Analysis'!$E$131,'Data Repository Table'!$D:$D,'Economic Cost Analysis'!Q128)</f>
        <v>1199138.0695781759</v>
      </c>
      <c r="R131" s="29">
        <f t="shared" ref="R131:R139" si="20">SUM(F131:Q131)</f>
        <v>24609069.769842096</v>
      </c>
    </row>
    <row r="132" spans="1:18" ht="14.25" customHeight="1" x14ac:dyDescent="0.3">
      <c r="A132" s="8" t="s">
        <v>58</v>
      </c>
      <c r="B132" s="8" t="s">
        <v>42</v>
      </c>
      <c r="C132" s="8" t="s">
        <v>44</v>
      </c>
      <c r="D132" s="8" t="s">
        <v>48</v>
      </c>
      <c r="E132" s="8" t="s">
        <v>50</v>
      </c>
      <c r="F132" s="29">
        <f>SUMIFS('Data Repository Table'!$J:$J,'Data Repository Table'!$A:$A,'Economic Cost Analysis'!$A$130,'Data Repository Table'!$C:$C,'Economic Cost Analysis'!$B$130,'Data Repository Table'!$B:$B,'Economic Cost Analysis'!$C$130,'Data Repository Table'!$G:$G,'Economic Cost Analysis'!$D$132,'Data Repository Table'!$H:$H,'Economic Cost Analysis'!$E$132,'Data Repository Table'!$D:$D,'Economic Cost Analysis'!F128)</f>
        <v>1652868.9853267202</v>
      </c>
      <c r="G132" s="29">
        <f>SUMIFS('Data Repository Table'!$J:$J,'Data Repository Table'!$A:$A,'Economic Cost Analysis'!$A$130,'Data Repository Table'!$C:$C,'Economic Cost Analysis'!$B$130,'Data Repository Table'!$B:$B,'Economic Cost Analysis'!$C$130,'Data Repository Table'!$G:$G,'Economic Cost Analysis'!$D$132,'Data Repository Table'!$H:$H,'Economic Cost Analysis'!$E$132,'Data Repository Table'!$D:$D,'Economic Cost Analysis'!G128)</f>
        <v>1940369.6316480001</v>
      </c>
      <c r="H132" s="29">
        <f>SUMIFS('Data Repository Table'!$J:$J,'Data Repository Table'!$A:$A,'Economic Cost Analysis'!$A$130,'Data Repository Table'!$C:$C,'Economic Cost Analysis'!$B$130,'Data Repository Table'!$B:$B,'Economic Cost Analysis'!$C$130,'Data Repository Table'!$G:$G,'Economic Cost Analysis'!$D$132,'Data Repository Table'!$H:$H,'Economic Cost Analysis'!$E$132,'Data Repository Table'!$D:$D,'Economic Cost Analysis'!H128)</f>
        <v>2031601.7410147204</v>
      </c>
      <c r="I132" s="29">
        <f>SUMIFS('Data Repository Table'!$J:$J,'Data Repository Table'!$A:$A,'Economic Cost Analysis'!$A$130,'Data Repository Table'!$C:$C,'Economic Cost Analysis'!$B$130,'Data Repository Table'!$B:$B,'Economic Cost Analysis'!$C$130,'Data Repository Table'!$G:$G,'Economic Cost Analysis'!$D$132,'Data Repository Table'!$H:$H,'Economic Cost Analysis'!$E$132,'Data Repository Table'!$D:$D,'Economic Cost Analysis'!I128)</f>
        <v>2784735.3475135607</v>
      </c>
      <c r="J132" s="29">
        <f>SUMIFS('Data Repository Table'!$J:$J,'Data Repository Table'!$A:$A,'Economic Cost Analysis'!$A$130,'Data Repository Table'!$C:$C,'Economic Cost Analysis'!$B$130,'Data Repository Table'!$B:$B,'Economic Cost Analysis'!$C$130,'Data Repository Table'!$G:$G,'Economic Cost Analysis'!$D$132,'Data Repository Table'!$H:$H,'Economic Cost Analysis'!$E$132,'Data Repository Table'!$D:$D,'Economic Cost Analysis'!J128)</f>
        <v>2777158.7847141596</v>
      </c>
      <c r="K132" s="29">
        <f>SUMIFS('Data Repository Table'!$J:$J,'Data Repository Table'!$A:$A,'Economic Cost Analysis'!$A$130,'Data Repository Table'!$C:$C,'Economic Cost Analysis'!$B$130,'Data Repository Table'!$B:$B,'Economic Cost Analysis'!$C$130,'Data Repository Table'!$G:$G,'Economic Cost Analysis'!$D$132,'Data Repository Table'!$H:$H,'Economic Cost Analysis'!$E$132,'Data Repository Table'!$D:$D,'Economic Cost Analysis'!K128)</f>
        <v>1505235.4723879206</v>
      </c>
      <c r="L132" s="29">
        <f>SUMIFS('Data Repository Table'!$J:$J,'Data Repository Table'!$A:$A,'Economic Cost Analysis'!$A$130,'Data Repository Table'!$C:$C,'Economic Cost Analysis'!$B$130,'Data Repository Table'!$B:$B,'Economic Cost Analysis'!$C$130,'Data Repository Table'!$G:$G,'Economic Cost Analysis'!$D$132,'Data Repository Table'!$H:$H,'Economic Cost Analysis'!$E$132,'Data Repository Table'!$D:$D,'Economic Cost Analysis'!L128)</f>
        <v>1375663.6681960202</v>
      </c>
      <c r="M132" s="29">
        <f>SUMIFS('Data Repository Table'!$J:$J,'Data Repository Table'!$A:$A,'Economic Cost Analysis'!$A$130,'Data Repository Table'!$C:$C,'Economic Cost Analysis'!$B$130,'Data Repository Table'!$B:$B,'Economic Cost Analysis'!$C$130,'Data Repository Table'!$G:$G,'Economic Cost Analysis'!$D$132,'Data Repository Table'!$H:$H,'Economic Cost Analysis'!$E$132,'Data Repository Table'!$D:$D,'Economic Cost Analysis'!M128)</f>
        <v>1475521.04291592</v>
      </c>
      <c r="N132" s="29">
        <f>SUMIFS('Data Repository Table'!$J:$J,'Data Repository Table'!$A:$A,'Economic Cost Analysis'!$A$130,'Data Repository Table'!$C:$C,'Economic Cost Analysis'!$B$130,'Data Repository Table'!$B:$B,'Economic Cost Analysis'!$C$130,'Data Repository Table'!$G:$G,'Economic Cost Analysis'!$D$132,'Data Repository Table'!$H:$H,'Economic Cost Analysis'!$E$132,'Data Repository Table'!$D:$D,'Economic Cost Analysis'!N128)</f>
        <v>1513094.2096040398</v>
      </c>
      <c r="O132" s="29">
        <f>SUMIFS('Data Repository Table'!$J:$J,'Data Repository Table'!$A:$A,'Economic Cost Analysis'!$A$130,'Data Repository Table'!$C:$C,'Economic Cost Analysis'!$B$130,'Data Repository Table'!$B:$B,'Economic Cost Analysis'!$C$130,'Data Repository Table'!$G:$G,'Economic Cost Analysis'!$D$132,'Data Repository Table'!$H:$H,'Economic Cost Analysis'!$E$132,'Data Repository Table'!$D:$D,'Economic Cost Analysis'!O128)</f>
        <v>1628187.8009364803</v>
      </c>
      <c r="P132" s="29">
        <f>SUMIFS('Data Repository Table'!$J:$J,'Data Repository Table'!$A:$A,'Economic Cost Analysis'!$A$130,'Data Repository Table'!$C:$C,'Economic Cost Analysis'!$B$130,'Data Repository Table'!$B:$B,'Economic Cost Analysis'!$C$130,'Data Repository Table'!$G:$G,'Economic Cost Analysis'!$D$132,'Data Repository Table'!$H:$H,'Economic Cost Analysis'!$E$132,'Data Repository Table'!$D:$D,'Economic Cost Analysis'!P128)</f>
        <v>1857077.4607560001</v>
      </c>
      <c r="Q132" s="29">
        <f>SUMIFS('Data Repository Table'!$J:$J,'Data Repository Table'!$A:$A,'Economic Cost Analysis'!$A$130,'Data Repository Table'!$C:$C,'Economic Cost Analysis'!$B$130,'Data Repository Table'!$B:$B,'Economic Cost Analysis'!$C$130,'Data Repository Table'!$G:$G,'Economic Cost Analysis'!$D$132,'Data Repository Table'!$H:$H,'Economic Cost Analysis'!$E$132,'Data Repository Table'!$D:$D,'Economic Cost Analysis'!Q128)</f>
        <v>981974.46025223995</v>
      </c>
      <c r="R132" s="29">
        <f t="shared" si="20"/>
        <v>21523488.605265781</v>
      </c>
    </row>
    <row r="133" spans="1:18" ht="14.25" customHeight="1" x14ac:dyDescent="0.3">
      <c r="A133" s="8" t="s">
        <v>58</v>
      </c>
      <c r="B133" s="8" t="s">
        <v>42</v>
      </c>
      <c r="C133" s="8" t="s">
        <v>44</v>
      </c>
      <c r="D133" s="8" t="s">
        <v>51</v>
      </c>
      <c r="E133" s="8" t="s">
        <v>52</v>
      </c>
      <c r="F133" s="29">
        <f>SUMIFS('Data Repository Table'!$J:$J,'Data Repository Table'!$A:$A,'Economic Cost Analysis'!$A$130,'Data Repository Table'!$C:$C,'Economic Cost Analysis'!$B$130,'Data Repository Table'!$B:$B,'Economic Cost Analysis'!$C$130,'Data Repository Table'!$G:$G,'Economic Cost Analysis'!$D$133,'Data Repository Table'!$H:$H,'Economic Cost Analysis'!$E$133,'Data Repository Table'!$D:$D,'Economic Cost Analysis'!F128)</f>
        <v>1583857.8672582491</v>
      </c>
      <c r="G133" s="29">
        <f>SUMIFS('Data Repository Table'!$J:$J,'Data Repository Table'!$A:$A,'Economic Cost Analysis'!$A$130,'Data Repository Table'!$C:$C,'Economic Cost Analysis'!$B$130,'Data Repository Table'!$B:$B,'Economic Cost Analysis'!$C$130,'Data Repository Table'!$G:$G,'Economic Cost Analysis'!$D$133,'Data Repository Table'!$H:$H,'Economic Cost Analysis'!$E$133,'Data Repository Table'!$D:$D,'Economic Cost Analysis'!G128)</f>
        <v>1861716.078207552</v>
      </c>
      <c r="H133" s="29">
        <f>SUMIFS('Data Repository Table'!$J:$J,'Data Repository Table'!$A:$A,'Economic Cost Analysis'!$A$130,'Data Repository Table'!$C:$C,'Economic Cost Analysis'!$B$130,'Data Repository Table'!$B:$B,'Economic Cost Analysis'!$C$130,'Data Repository Table'!$G:$G,'Economic Cost Analysis'!$D$133,'Data Repository Table'!$H:$H,'Economic Cost Analysis'!$E$133,'Data Repository Table'!$D:$D,'Economic Cost Analysis'!H128)</f>
        <v>1818760.5971448703</v>
      </c>
      <c r="I133" s="29">
        <f>SUMIFS('Data Repository Table'!$J:$J,'Data Repository Table'!$A:$A,'Economic Cost Analysis'!$A$130,'Data Repository Table'!$C:$C,'Economic Cost Analysis'!$B$130,'Data Repository Table'!$B:$B,'Economic Cost Analysis'!$C$130,'Data Repository Table'!$G:$G,'Economic Cost Analysis'!$D$133,'Data Repository Table'!$H:$H,'Economic Cost Analysis'!$E$133,'Data Repository Table'!$D:$D,'Economic Cost Analysis'!I128)</f>
        <v>2304966.198724838</v>
      </c>
      <c r="J133" s="29">
        <f>SUMIFS('Data Repository Table'!$J:$J,'Data Repository Table'!$A:$A,'Economic Cost Analysis'!$A$130,'Data Repository Table'!$C:$C,'Economic Cost Analysis'!$B$130,'Data Repository Table'!$B:$B,'Economic Cost Analysis'!$C$130,'Data Repository Table'!$G:$G,'Economic Cost Analysis'!$D$133,'Data Repository Table'!$H:$H,'Economic Cost Analysis'!$E$133,'Data Repository Table'!$D:$D,'Economic Cost Analysis'!J128)</f>
        <v>2440357.2575165858</v>
      </c>
      <c r="K133" s="29">
        <f>SUMIFS('Data Repository Table'!$J:$J,'Data Repository Table'!$A:$A,'Economic Cost Analysis'!$A$130,'Data Repository Table'!$C:$C,'Economic Cost Analysis'!$B$130,'Data Repository Table'!$B:$B,'Economic Cost Analysis'!$C$130,'Data Repository Table'!$G:$G,'Economic Cost Analysis'!$D$133,'Data Repository Table'!$H:$H,'Economic Cost Analysis'!$E$133,'Data Repository Table'!$D:$D,'Economic Cost Analysis'!K128)</f>
        <v>1365336.6411364649</v>
      </c>
      <c r="L133" s="29">
        <f>SUMIFS('Data Repository Table'!$J:$J,'Data Repository Table'!$A:$A,'Economic Cost Analysis'!$A$130,'Data Repository Table'!$C:$C,'Economic Cost Analysis'!$B$130,'Data Repository Table'!$B:$B,'Economic Cost Analysis'!$C$130,'Data Repository Table'!$G:$G,'Economic Cost Analysis'!$D$133,'Data Repository Table'!$H:$H,'Economic Cost Analysis'!$E$133,'Data Repository Table'!$D:$D,'Economic Cost Analysis'!L128)</f>
        <v>1211465.2302915659</v>
      </c>
      <c r="M133" s="29">
        <f>SUMIFS('Data Repository Table'!$J:$J,'Data Repository Table'!$A:$A,'Economic Cost Analysis'!$A$130,'Data Repository Table'!$C:$C,'Economic Cost Analysis'!$B$130,'Data Repository Table'!$B:$B,'Economic Cost Analysis'!$C$130,'Data Repository Table'!$G:$G,'Economic Cost Analysis'!$D$133,'Data Repository Table'!$H:$H,'Economic Cost Analysis'!$E$133,'Data Repository Table'!$D:$D,'Economic Cost Analysis'!M128)</f>
        <v>1521468.8063359074</v>
      </c>
      <c r="N133" s="29">
        <f>SUMIFS('Data Repository Table'!$J:$J,'Data Repository Table'!$A:$A,'Economic Cost Analysis'!$A$130,'Data Repository Table'!$C:$C,'Economic Cost Analysis'!$B$130,'Data Repository Table'!$B:$B,'Economic Cost Analysis'!$C$130,'Data Repository Table'!$G:$G,'Economic Cost Analysis'!$D$133,'Data Repository Table'!$H:$H,'Economic Cost Analysis'!$E$133,'Data Repository Table'!$D:$D,'Economic Cost Analysis'!N128)</f>
        <v>1400184.8970591237</v>
      </c>
      <c r="O133" s="29">
        <f>SUMIFS('Data Repository Table'!$J:$J,'Data Repository Table'!$A:$A,'Economic Cost Analysis'!$A$130,'Data Repository Table'!$C:$C,'Economic Cost Analysis'!$B$130,'Data Repository Table'!$B:$B,'Economic Cost Analysis'!$C$130,'Data Repository Table'!$G:$G,'Economic Cost Analysis'!$D$133,'Data Repository Table'!$H:$H,'Economic Cost Analysis'!$E$133,'Data Repository Table'!$D:$D,'Economic Cost Analysis'!O128)</f>
        <v>1483355.0770554726</v>
      </c>
      <c r="P133" s="29">
        <f>SUMIFS('Data Repository Table'!$J:$J,'Data Repository Table'!$A:$A,'Economic Cost Analysis'!$A$130,'Data Repository Table'!$C:$C,'Economic Cost Analysis'!$B$130,'Data Repository Table'!$B:$B,'Economic Cost Analysis'!$C$130,'Data Repository Table'!$G:$G,'Economic Cost Analysis'!$D$133,'Data Repository Table'!$H:$H,'Economic Cost Analysis'!$E$133,'Data Repository Table'!$D:$D,'Economic Cost Analysis'!P128)</f>
        <v>1790831.8374007489</v>
      </c>
      <c r="Q133" s="29">
        <f>SUMIFS('Data Repository Table'!$J:$J,'Data Repository Table'!$A:$A,'Economic Cost Analysis'!$A$130,'Data Repository Table'!$C:$C,'Economic Cost Analysis'!$B$130,'Data Repository Table'!$B:$B,'Economic Cost Analysis'!$C$130,'Data Repository Table'!$G:$G,'Economic Cost Analysis'!$D$133,'Data Repository Table'!$H:$H,'Economic Cost Analysis'!$E$133,'Data Repository Table'!$D:$D,'Economic Cost Analysis'!Q128)</f>
        <v>911806.4599299801</v>
      </c>
      <c r="R133" s="29">
        <f t="shared" si="20"/>
        <v>19694106.948061358</v>
      </c>
    </row>
    <row r="134" spans="1:18" ht="14.25" customHeight="1" x14ac:dyDescent="0.3">
      <c r="A134" s="8" t="s">
        <v>58</v>
      </c>
      <c r="B134" s="8" t="s">
        <v>42</v>
      </c>
      <c r="C134" s="8" t="s">
        <v>44</v>
      </c>
      <c r="D134" s="8" t="s">
        <v>51</v>
      </c>
      <c r="E134" s="8" t="s">
        <v>53</v>
      </c>
      <c r="F134" s="29">
        <f>SUMIFS('Data Repository Table'!$J:$J,'Data Repository Table'!$A:$A,'Economic Cost Analysis'!$A$130,'Data Repository Table'!$C:$C,'Economic Cost Analysis'!$B$130,'Data Repository Table'!$B:$B,'Economic Cost Analysis'!$C$130,'Data Repository Table'!$G:$G,'Economic Cost Analysis'!$D$134,'Data Repository Table'!$H:$H,'Economic Cost Analysis'!$E$134,'Data Repository Table'!$D:$D,'Economic Cost Analysis'!F128)</f>
        <v>884023.92783632269</v>
      </c>
      <c r="G134" s="29">
        <f>SUMIFS('Data Repository Table'!$J:$J,'Data Repository Table'!$A:$A,'Economic Cost Analysis'!$A$130,'Data Repository Table'!$C:$C,'Economic Cost Analysis'!$B$130,'Data Repository Table'!$B:$B,'Economic Cost Analysis'!$C$130,'Data Repository Table'!$G:$G,'Economic Cost Analysis'!$D$134,'Data Repository Table'!$H:$H,'Economic Cost Analysis'!$E$134,'Data Repository Table'!$D:$D,'Economic Cost Analysis'!G128)</f>
        <v>1052207.4304358403</v>
      </c>
      <c r="H134" s="29">
        <f>SUMIFS('Data Repository Table'!$J:$J,'Data Repository Table'!$A:$A,'Economic Cost Analysis'!$A$130,'Data Repository Table'!$C:$C,'Economic Cost Analysis'!$B$130,'Data Repository Table'!$B:$B,'Economic Cost Analysis'!$C$130,'Data Repository Table'!$G:$G,'Economic Cost Analysis'!$D$134,'Data Repository Table'!$H:$H,'Economic Cost Analysis'!$E$134,'Data Repository Table'!$D:$D,'Economic Cost Analysis'!H128)</f>
        <v>1016958.2253807157</v>
      </c>
      <c r="I134" s="29">
        <f>SUMIFS('Data Repository Table'!$J:$J,'Data Repository Table'!$A:$A,'Economic Cost Analysis'!$A$130,'Data Repository Table'!$C:$C,'Economic Cost Analysis'!$B$130,'Data Repository Table'!$B:$B,'Economic Cost Analysis'!$C$130,'Data Repository Table'!$G:$G,'Economic Cost Analysis'!$D$134,'Data Repository Table'!$H:$H,'Economic Cost Analysis'!$E$134,'Data Repository Table'!$D:$D,'Economic Cost Analysis'!I128)</f>
        <v>1488480.8550150518</v>
      </c>
      <c r="J134" s="29">
        <f>SUMIFS('Data Repository Table'!$J:$J,'Data Repository Table'!$A:$A,'Economic Cost Analysis'!$A$130,'Data Repository Table'!$C:$C,'Economic Cost Analysis'!$B$130,'Data Repository Table'!$B:$B,'Economic Cost Analysis'!$C$130,'Data Repository Table'!$G:$G,'Economic Cost Analysis'!$D$134,'Data Repository Table'!$H:$H,'Economic Cost Analysis'!$E$134,'Data Repository Table'!$D:$D,'Economic Cost Analysis'!J128)</f>
        <v>1639667.9831029386</v>
      </c>
      <c r="K134" s="29">
        <f>SUMIFS('Data Repository Table'!$J:$J,'Data Repository Table'!$A:$A,'Economic Cost Analysis'!$A$130,'Data Repository Table'!$C:$C,'Economic Cost Analysis'!$B$130,'Data Repository Table'!$B:$B,'Economic Cost Analysis'!$C$130,'Data Repository Table'!$G:$G,'Economic Cost Analysis'!$D$134,'Data Repository Table'!$H:$H,'Economic Cost Analysis'!$E$134,'Data Repository Table'!$D:$D,'Economic Cost Analysis'!K128)</f>
        <v>765598.62357103126</v>
      </c>
      <c r="L134" s="29">
        <f>SUMIFS('Data Repository Table'!$J:$J,'Data Repository Table'!$A:$A,'Economic Cost Analysis'!$A$130,'Data Repository Table'!$C:$C,'Economic Cost Analysis'!$B$130,'Data Repository Table'!$B:$B,'Economic Cost Analysis'!$C$130,'Data Repository Table'!$G:$G,'Economic Cost Analysis'!$D$134,'Data Repository Table'!$H:$H,'Economic Cost Analysis'!$E$134,'Data Repository Table'!$D:$D,'Economic Cost Analysis'!L128)</f>
        <v>742706.65420794766</v>
      </c>
      <c r="M134" s="29">
        <f>SUMIFS('Data Repository Table'!$J:$J,'Data Repository Table'!$A:$A,'Economic Cost Analysis'!$A$130,'Data Repository Table'!$C:$C,'Economic Cost Analysis'!$B$130,'Data Repository Table'!$B:$B,'Economic Cost Analysis'!$C$130,'Data Repository Table'!$G:$G,'Economic Cost Analysis'!$D$134,'Data Repository Table'!$H:$H,'Economic Cost Analysis'!$E$134,'Data Repository Table'!$D:$D,'Economic Cost Analysis'!M128)</f>
        <v>822050.21729515784</v>
      </c>
      <c r="N134" s="29">
        <f>SUMIFS('Data Repository Table'!$J:$J,'Data Repository Table'!$A:$A,'Economic Cost Analysis'!$A$130,'Data Repository Table'!$C:$C,'Economic Cost Analysis'!$B$130,'Data Repository Table'!$B:$B,'Economic Cost Analysis'!$C$130,'Data Repository Table'!$G:$G,'Economic Cost Analysis'!$D$134,'Data Repository Table'!$H:$H,'Economic Cost Analysis'!$E$134,'Data Repository Table'!$D:$D,'Economic Cost Analysis'!N128)</f>
        <v>806728.57071739517</v>
      </c>
      <c r="O134" s="29">
        <f>SUMIFS('Data Repository Table'!$J:$J,'Data Repository Table'!$A:$A,'Economic Cost Analysis'!$A$130,'Data Repository Table'!$C:$C,'Economic Cost Analysis'!$B$130,'Data Repository Table'!$B:$B,'Economic Cost Analysis'!$C$130,'Data Repository Table'!$G:$G,'Economic Cost Analysis'!$D$134,'Data Repository Table'!$H:$H,'Economic Cost Analysis'!$E$134,'Data Repository Table'!$D:$D,'Economic Cost Analysis'!O128)</f>
        <v>866589.56529720977</v>
      </c>
      <c r="P134" s="29">
        <f>SUMIFS('Data Repository Table'!$J:$J,'Data Repository Table'!$A:$A,'Economic Cost Analysis'!$A$130,'Data Repository Table'!$C:$C,'Economic Cost Analysis'!$B$130,'Data Repository Table'!$B:$B,'Economic Cost Analysis'!$C$130,'Data Repository Table'!$G:$G,'Economic Cost Analysis'!$D$134,'Data Repository Table'!$H:$H,'Economic Cost Analysis'!$E$134,'Data Repository Table'!$D:$D,'Economic Cost Analysis'!P128)</f>
        <v>987204.11778920982</v>
      </c>
      <c r="Q134" s="29">
        <f>SUMIFS('Data Repository Table'!$J:$J,'Data Repository Table'!$A:$A,'Economic Cost Analysis'!$A$130,'Data Repository Table'!$C:$C,'Economic Cost Analysis'!$B$130,'Data Repository Table'!$B:$B,'Economic Cost Analysis'!$C$130,'Data Repository Table'!$G:$G,'Economic Cost Analysis'!$D$134,'Data Repository Table'!$H:$H,'Economic Cost Analysis'!$E$134,'Data Repository Table'!$D:$D,'Economic Cost Analysis'!Q128)</f>
        <v>506308.79330234113</v>
      </c>
      <c r="R134" s="29">
        <f t="shared" si="20"/>
        <v>11578524.963951161</v>
      </c>
    </row>
    <row r="135" spans="1:18" ht="14.25" customHeight="1" x14ac:dyDescent="0.3">
      <c r="A135" s="8" t="s">
        <v>58</v>
      </c>
      <c r="B135" s="8" t="s">
        <v>42</v>
      </c>
      <c r="C135" s="8" t="s">
        <v>44</v>
      </c>
      <c r="D135" s="8" t="s">
        <v>51</v>
      </c>
      <c r="E135" s="8" t="s">
        <v>54</v>
      </c>
      <c r="F135" s="29">
        <f>SUMIFS('Data Repository Table'!$J:$J,'Data Repository Table'!$A:$A,'Economic Cost Analysis'!$A$130,'Data Repository Table'!$C:$C,'Economic Cost Analysis'!$B$130,'Data Repository Table'!$B:$B,'Economic Cost Analysis'!$C$130,'Data Repository Table'!$G:$G,'Economic Cost Analysis'!$D$135,'Data Repository Table'!$H:$H,'Economic Cost Analysis'!$E$135,'Data Repository Table'!$D:$D,'Economic Cost Analysis'!F128)</f>
        <v>904892.03843125247</v>
      </c>
      <c r="G135" s="29">
        <f>SUMIFS('Data Repository Table'!$J:$J,'Data Repository Table'!$A:$A,'Economic Cost Analysis'!$A$130,'Data Repository Table'!$C:$C,'Economic Cost Analysis'!$B$130,'Data Repository Table'!$B:$B,'Economic Cost Analysis'!$C$130,'Data Repository Table'!$G:$G,'Economic Cost Analysis'!$D$135,'Data Repository Table'!$H:$H,'Economic Cost Analysis'!$E$135,'Data Repository Table'!$D:$D,'Economic Cost Analysis'!G128)</f>
        <v>1067052.2598973438</v>
      </c>
      <c r="H135" s="29">
        <f>SUMIFS('Data Repository Table'!$J:$J,'Data Repository Table'!$A:$A,'Economic Cost Analysis'!$A$130,'Data Repository Table'!$C:$C,'Economic Cost Analysis'!$B$130,'Data Repository Table'!$B:$B,'Economic Cost Analysis'!$C$130,'Data Repository Table'!$G:$G,'Economic Cost Analysis'!$D$135,'Data Repository Table'!$H:$H,'Economic Cost Analysis'!$E$135,'Data Repository Table'!$D:$D,'Economic Cost Analysis'!H128)</f>
        <v>1026646.9835398964</v>
      </c>
      <c r="I135" s="29">
        <f>SUMIFS('Data Repository Table'!$J:$J,'Data Repository Table'!$A:$A,'Economic Cost Analysis'!$A$130,'Data Repository Table'!$C:$C,'Economic Cost Analysis'!$B$130,'Data Repository Table'!$B:$B,'Economic Cost Analysis'!$C$130,'Data Repository Table'!$G:$G,'Economic Cost Analysis'!$D$135,'Data Repository Table'!$H:$H,'Economic Cost Analysis'!$E$135,'Data Repository Table'!$D:$D,'Economic Cost Analysis'!I128)</f>
        <v>1557091.8051502465</v>
      </c>
      <c r="J135" s="29">
        <f>SUMIFS('Data Repository Table'!$J:$J,'Data Repository Table'!$A:$A,'Economic Cost Analysis'!$A$130,'Data Repository Table'!$C:$C,'Economic Cost Analysis'!$B$130,'Data Repository Table'!$B:$B,'Economic Cost Analysis'!$C$130,'Data Repository Table'!$G:$G,'Economic Cost Analysis'!$D$135,'Data Repository Table'!$H:$H,'Economic Cost Analysis'!$E$135,'Data Repository Table'!$D:$D,'Economic Cost Analysis'!J128)</f>
        <v>1710092.7084534448</v>
      </c>
      <c r="K135" s="29">
        <f>SUMIFS('Data Repository Table'!$J:$J,'Data Repository Table'!$A:$A,'Economic Cost Analysis'!$A$130,'Data Repository Table'!$C:$C,'Economic Cost Analysis'!$B$130,'Data Repository Table'!$B:$B,'Economic Cost Analysis'!$C$130,'Data Repository Table'!$G:$G,'Economic Cost Analysis'!$D$135,'Data Repository Table'!$H:$H,'Economic Cost Analysis'!$E$135,'Data Repository Table'!$D:$D,'Economic Cost Analysis'!K128)</f>
        <v>799573.69102222088</v>
      </c>
      <c r="L135" s="29">
        <f>SUMIFS('Data Repository Table'!$J:$J,'Data Repository Table'!$A:$A,'Economic Cost Analysis'!$A$130,'Data Repository Table'!$C:$C,'Economic Cost Analysis'!$B$130,'Data Repository Table'!$B:$B,'Economic Cost Analysis'!$C$130,'Data Repository Table'!$G:$G,'Economic Cost Analysis'!$D$135,'Data Repository Table'!$H:$H,'Economic Cost Analysis'!$E$135,'Data Repository Table'!$D:$D,'Economic Cost Analysis'!L128)</f>
        <v>793393.06373042695</v>
      </c>
      <c r="M135" s="29">
        <f>SUMIFS('Data Repository Table'!$J:$J,'Data Repository Table'!$A:$A,'Economic Cost Analysis'!$A$130,'Data Repository Table'!$C:$C,'Economic Cost Analysis'!$B$130,'Data Repository Table'!$B:$B,'Economic Cost Analysis'!$C$130,'Data Repository Table'!$G:$G,'Economic Cost Analysis'!$D$135,'Data Repository Table'!$H:$H,'Economic Cost Analysis'!$E$135,'Data Repository Table'!$D:$D,'Economic Cost Analysis'!M128)</f>
        <v>931740.99835025659</v>
      </c>
      <c r="N135" s="29">
        <f>SUMIFS('Data Repository Table'!$J:$J,'Data Repository Table'!$A:$A,'Economic Cost Analysis'!$A$130,'Data Repository Table'!$C:$C,'Economic Cost Analysis'!$B$130,'Data Repository Table'!$B:$B,'Economic Cost Analysis'!$C$130,'Data Repository Table'!$G:$G,'Economic Cost Analysis'!$D$135,'Data Repository Table'!$H:$H,'Economic Cost Analysis'!$E$135,'Data Repository Table'!$D:$D,'Economic Cost Analysis'!N128)</f>
        <v>827560.38466741249</v>
      </c>
      <c r="O135" s="29">
        <f>SUMIFS('Data Repository Table'!$J:$J,'Data Repository Table'!$A:$A,'Economic Cost Analysis'!$A$130,'Data Repository Table'!$C:$C,'Economic Cost Analysis'!$B$130,'Data Repository Table'!$B:$B,'Economic Cost Analysis'!$C$130,'Data Repository Table'!$G:$G,'Economic Cost Analysis'!$D$135,'Data Repository Table'!$H:$H,'Economic Cost Analysis'!$E$135,'Data Repository Table'!$D:$D,'Economic Cost Analysis'!O128)</f>
        <v>909762.07978018955</v>
      </c>
      <c r="P135" s="29">
        <f>SUMIFS('Data Repository Table'!$J:$J,'Data Repository Table'!$A:$A,'Economic Cost Analysis'!$A$130,'Data Repository Table'!$C:$C,'Economic Cost Analysis'!$B$130,'Data Repository Table'!$B:$B,'Economic Cost Analysis'!$C$130,'Data Repository Table'!$G:$G,'Economic Cost Analysis'!$D$135,'Data Repository Table'!$H:$H,'Economic Cost Analysis'!$E$135,'Data Repository Table'!$D:$D,'Economic Cost Analysis'!P128)</f>
        <v>1108803.4317190656</v>
      </c>
      <c r="Q135" s="29">
        <f>SUMIFS('Data Repository Table'!$J:$J,'Data Repository Table'!$A:$A,'Economic Cost Analysis'!$A$130,'Data Repository Table'!$C:$C,'Economic Cost Analysis'!$B$130,'Data Repository Table'!$B:$B,'Economic Cost Analysis'!$C$130,'Data Repository Table'!$G:$G,'Economic Cost Analysis'!$D$135,'Data Repository Table'!$H:$H,'Economic Cost Analysis'!$E$135,'Data Repository Table'!$D:$D,'Economic Cost Analysis'!Q128)</f>
        <v>560496.60864916991</v>
      </c>
      <c r="R135" s="29">
        <f t="shared" si="20"/>
        <v>12197106.053390926</v>
      </c>
    </row>
    <row r="136" spans="1:18" ht="14.25" customHeight="1" x14ac:dyDescent="0.3">
      <c r="A136" s="8" t="s">
        <v>58</v>
      </c>
      <c r="B136" s="8" t="s">
        <v>42</v>
      </c>
      <c r="C136" s="8" t="s">
        <v>44</v>
      </c>
      <c r="D136" s="8" t="s">
        <v>51</v>
      </c>
      <c r="E136" s="8" t="s">
        <v>55</v>
      </c>
      <c r="F136" s="29">
        <f>SUMIFS('Data Repository Table'!$J:$J,'Data Repository Table'!$A:$A,'Economic Cost Analysis'!$A$130,'Data Repository Table'!$C:$C,'Economic Cost Analysis'!$B$130,'Data Repository Table'!$B:$B,'Economic Cost Analysis'!$C$130,'Data Repository Table'!$G:$G,'Economic Cost Analysis'!$D$136,'Data Repository Table'!$H:$H,'Economic Cost Analysis'!$E$136,'Data Repository Table'!$D:$D,'Economic Cost Analysis'!F128)</f>
        <v>498631.6818381226</v>
      </c>
      <c r="G136" s="29">
        <f>SUMIFS('Data Repository Table'!$J:$J,'Data Repository Table'!$A:$A,'Economic Cost Analysis'!$A$130,'Data Repository Table'!$C:$C,'Economic Cost Analysis'!$B$130,'Data Repository Table'!$B:$B,'Economic Cost Analysis'!$C$130,'Data Repository Table'!$G:$G,'Economic Cost Analysis'!$D$136,'Data Repository Table'!$H:$H,'Economic Cost Analysis'!$E$136,'Data Repository Table'!$D:$D,'Economic Cost Analysis'!G128)</f>
        <v>616274.64932342409</v>
      </c>
      <c r="H136" s="29">
        <f>SUMIFS('Data Repository Table'!$J:$J,'Data Repository Table'!$A:$A,'Economic Cost Analysis'!$A$130,'Data Repository Table'!$C:$C,'Economic Cost Analysis'!$B$130,'Data Repository Table'!$B:$B,'Economic Cost Analysis'!$C$130,'Data Repository Table'!$G:$G,'Economic Cost Analysis'!$D$136,'Data Repository Table'!$H:$H,'Economic Cost Analysis'!$E$136,'Data Repository Table'!$D:$D,'Economic Cost Analysis'!H128)</f>
        <v>641878.67036756733</v>
      </c>
      <c r="I136" s="29">
        <f>SUMIFS('Data Repository Table'!$J:$J,'Data Repository Table'!$A:$A,'Economic Cost Analysis'!$A$130,'Data Repository Table'!$C:$C,'Economic Cost Analysis'!$B$130,'Data Repository Table'!$B:$B,'Economic Cost Analysis'!$C$130,'Data Repository Table'!$G:$G,'Economic Cost Analysis'!$D$136,'Data Repository Table'!$H:$H,'Economic Cost Analysis'!$E$136,'Data Repository Table'!$D:$D,'Economic Cost Analysis'!I128)</f>
        <v>749185.9629367278</v>
      </c>
      <c r="J136" s="29">
        <f>SUMIFS('Data Repository Table'!$J:$J,'Data Repository Table'!$A:$A,'Economic Cost Analysis'!$A$130,'Data Repository Table'!$C:$C,'Economic Cost Analysis'!$B$130,'Data Repository Table'!$B:$B,'Economic Cost Analysis'!$C$130,'Data Repository Table'!$G:$G,'Economic Cost Analysis'!$D$136,'Data Repository Table'!$H:$H,'Economic Cost Analysis'!$E$136,'Data Repository Table'!$D:$D,'Economic Cost Analysis'!J128)</f>
        <v>892113.54493715987</v>
      </c>
      <c r="K136" s="29">
        <f>SUMIFS('Data Repository Table'!$J:$J,'Data Repository Table'!$A:$A,'Economic Cost Analysis'!$A$130,'Data Repository Table'!$C:$C,'Economic Cost Analysis'!$B$130,'Data Repository Table'!$B:$B,'Economic Cost Analysis'!$C$130,'Data Repository Table'!$G:$G,'Economic Cost Analysis'!$D$136,'Data Repository Table'!$H:$H,'Economic Cost Analysis'!$E$136,'Data Repository Table'!$D:$D,'Economic Cost Analysis'!K128)</f>
        <v>432516.83808086219</v>
      </c>
      <c r="L136" s="29">
        <f>SUMIFS('Data Repository Table'!$J:$J,'Data Repository Table'!$A:$A,'Economic Cost Analysis'!$A$130,'Data Repository Table'!$C:$C,'Economic Cost Analysis'!$B$130,'Data Repository Table'!$B:$B,'Economic Cost Analysis'!$C$130,'Data Repository Table'!$G:$G,'Economic Cost Analysis'!$D$136,'Data Repository Table'!$H:$H,'Economic Cost Analysis'!$E$136,'Data Repository Table'!$D:$D,'Economic Cost Analysis'!L128)</f>
        <v>409538.75919692736</v>
      </c>
      <c r="M136" s="29">
        <f>SUMIFS('Data Repository Table'!$J:$J,'Data Repository Table'!$A:$A,'Economic Cost Analysis'!$A$130,'Data Repository Table'!$C:$C,'Economic Cost Analysis'!$B$130,'Data Repository Table'!$B:$B,'Economic Cost Analysis'!$C$130,'Data Repository Table'!$G:$G,'Economic Cost Analysis'!$D$136,'Data Repository Table'!$H:$H,'Economic Cost Analysis'!$E$136,'Data Repository Table'!$D:$D,'Economic Cost Analysis'!M128)</f>
        <v>489965.80230679538</v>
      </c>
      <c r="N136" s="29">
        <f>SUMIFS('Data Repository Table'!$J:$J,'Data Repository Table'!$A:$A,'Economic Cost Analysis'!$A$130,'Data Repository Table'!$C:$C,'Economic Cost Analysis'!$B$130,'Data Repository Table'!$B:$B,'Economic Cost Analysis'!$C$130,'Data Repository Table'!$G:$G,'Economic Cost Analysis'!$D$136,'Data Repository Table'!$H:$H,'Economic Cost Analysis'!$E$136,'Data Repository Table'!$D:$D,'Economic Cost Analysis'!N128)</f>
        <v>444871.43123762979</v>
      </c>
      <c r="O136" s="29">
        <f>SUMIFS('Data Repository Table'!$J:$J,'Data Repository Table'!$A:$A,'Economic Cost Analysis'!$A$130,'Data Repository Table'!$C:$C,'Economic Cost Analysis'!$B$130,'Data Repository Table'!$B:$B,'Economic Cost Analysis'!$C$130,'Data Repository Table'!$G:$G,'Economic Cost Analysis'!$D$136,'Data Repository Table'!$H:$H,'Economic Cost Analysis'!$E$136,'Data Repository Table'!$D:$D,'Economic Cost Analysis'!O128)</f>
        <v>472382.50156978617</v>
      </c>
      <c r="P136" s="29">
        <f>SUMIFS('Data Repository Table'!$J:$J,'Data Repository Table'!$A:$A,'Economic Cost Analysis'!$A$130,'Data Repository Table'!$C:$C,'Economic Cost Analysis'!$B$130,'Data Repository Table'!$B:$B,'Economic Cost Analysis'!$C$130,'Data Repository Table'!$G:$G,'Economic Cost Analysis'!$D$136,'Data Repository Table'!$H:$H,'Economic Cost Analysis'!$E$136,'Data Repository Table'!$D:$D,'Economic Cost Analysis'!P128)</f>
        <v>608634.95143913291</v>
      </c>
      <c r="Q136" s="29">
        <f>SUMIFS('Data Repository Table'!$J:$J,'Data Repository Table'!$A:$A,'Economic Cost Analysis'!$A$130,'Data Repository Table'!$C:$C,'Economic Cost Analysis'!$B$130,'Data Repository Table'!$B:$B,'Economic Cost Analysis'!$C$130,'Data Repository Table'!$G:$G,'Economic Cost Analysis'!$D$136,'Data Repository Table'!$H:$H,'Economic Cost Analysis'!$E$136,'Data Repository Table'!$D:$D,'Economic Cost Analysis'!Q128)</f>
        <v>272324.41448756552</v>
      </c>
      <c r="R136" s="29">
        <f t="shared" si="20"/>
        <v>6528319.2077217009</v>
      </c>
    </row>
    <row r="137" spans="1:18" ht="14.25" customHeight="1" x14ac:dyDescent="0.3">
      <c r="A137" s="8" t="s">
        <v>58</v>
      </c>
      <c r="B137" s="8" t="s">
        <v>42</v>
      </c>
      <c r="C137" s="8" t="s">
        <v>44</v>
      </c>
      <c r="D137" s="8" t="s">
        <v>56</v>
      </c>
      <c r="E137" s="8" t="s">
        <v>57</v>
      </c>
      <c r="F137" s="29">
        <f>SUMIFS('Data Repository Table'!$J:$J,'Data Repository Table'!$A:$A,'Economic Cost Analysis'!$A$130,'Data Repository Table'!$C:$C,'Economic Cost Analysis'!$B$130,'Data Repository Table'!$B:$B,'Economic Cost Analysis'!$C$130,'Data Repository Table'!$G:$G,'Economic Cost Analysis'!$D$137,'Data Repository Table'!$H:$H,'Economic Cost Analysis'!$E$137,'Data Repository Table'!$D:$D,'Economic Cost Analysis'!F128)</f>
        <v>3105845.72687844</v>
      </c>
      <c r="G137" s="29">
        <f>SUMIFS('Data Repository Table'!$J:$J,'Data Repository Table'!$A:$A,'Economic Cost Analysis'!$A$130,'Data Repository Table'!$C:$C,'Economic Cost Analysis'!$B$130,'Data Repository Table'!$B:$B,'Economic Cost Analysis'!$C$130,'Data Repository Table'!$G:$G,'Economic Cost Analysis'!$D$137,'Data Repository Table'!$H:$H,'Economic Cost Analysis'!$E$137,'Data Repository Table'!$D:$D,'Economic Cost Analysis'!G128)</f>
        <v>4010585.2851120001</v>
      </c>
      <c r="H137" s="29">
        <f>SUMIFS('Data Repository Table'!$J:$J,'Data Repository Table'!$A:$A,'Economic Cost Analysis'!$A$130,'Data Repository Table'!$C:$C,'Economic Cost Analysis'!$B$130,'Data Repository Table'!$B:$B,'Economic Cost Analysis'!$C$130,'Data Repository Table'!$G:$G,'Economic Cost Analysis'!$D$137,'Data Repository Table'!$H:$H,'Economic Cost Analysis'!$E$137,'Data Repository Table'!$D:$D,'Economic Cost Analysis'!H128)</f>
        <v>3923012.4475718406</v>
      </c>
      <c r="I137" s="29">
        <f>SUMIFS('Data Repository Table'!$J:$J,'Data Repository Table'!$A:$A,'Economic Cost Analysis'!$A$130,'Data Repository Table'!$C:$C,'Economic Cost Analysis'!$B$130,'Data Repository Table'!$B:$B,'Economic Cost Analysis'!$C$130,'Data Repository Table'!$G:$G,'Economic Cost Analysis'!$D$137,'Data Repository Table'!$H:$H,'Economic Cost Analysis'!$E$137,'Data Repository Table'!$D:$D,'Economic Cost Analysis'!I128)</f>
        <v>5304755.0634176014</v>
      </c>
      <c r="J137" s="29">
        <f>SUMIFS('Data Repository Table'!$J:$J,'Data Repository Table'!$A:$A,'Economic Cost Analysis'!$A$130,'Data Repository Table'!$C:$C,'Economic Cost Analysis'!$B$130,'Data Repository Table'!$B:$B,'Economic Cost Analysis'!$C$130,'Data Repository Table'!$G:$G,'Economic Cost Analysis'!$D$137,'Data Repository Table'!$H:$H,'Economic Cost Analysis'!$E$137,'Data Repository Table'!$D:$D,'Economic Cost Analysis'!J128)</f>
        <v>5796055.2061697599</v>
      </c>
      <c r="K137" s="29">
        <f>SUMIFS('Data Repository Table'!$J:$J,'Data Repository Table'!$A:$A,'Economic Cost Analysis'!$A$130,'Data Repository Table'!$C:$C,'Economic Cost Analysis'!$B$130,'Data Repository Table'!$B:$B,'Economic Cost Analysis'!$C$130,'Data Repository Table'!$G:$G,'Economic Cost Analysis'!$D$137,'Data Repository Table'!$H:$H,'Economic Cost Analysis'!$E$137,'Data Repository Table'!$D:$D,'Economic Cost Analysis'!K128)</f>
        <v>2778318.7637284808</v>
      </c>
      <c r="L137" s="29">
        <f>SUMIFS('Data Repository Table'!$J:$J,'Data Repository Table'!$A:$A,'Economic Cost Analysis'!$A$130,'Data Repository Table'!$C:$C,'Economic Cost Analysis'!$B$130,'Data Repository Table'!$B:$B,'Economic Cost Analysis'!$C$130,'Data Repository Table'!$G:$G,'Economic Cost Analysis'!$D$137,'Data Repository Table'!$H:$H,'Economic Cost Analysis'!$E$137,'Data Repository Table'!$D:$D,'Economic Cost Analysis'!L128)</f>
        <v>2890095.0972502003</v>
      </c>
      <c r="M137" s="29">
        <f>SUMIFS('Data Repository Table'!$J:$J,'Data Repository Table'!$A:$A,'Economic Cost Analysis'!$A$130,'Data Repository Table'!$C:$C,'Economic Cost Analysis'!$B$130,'Data Repository Table'!$B:$B,'Economic Cost Analysis'!$C$130,'Data Repository Table'!$G:$G,'Economic Cost Analysis'!$D$137,'Data Repository Table'!$H:$H,'Economic Cost Analysis'!$E$137,'Data Repository Table'!$D:$D,'Economic Cost Analysis'!M128)</f>
        <v>3360449.90644272</v>
      </c>
      <c r="N137" s="29">
        <f>SUMIFS('Data Repository Table'!$J:$J,'Data Repository Table'!$A:$A,'Economic Cost Analysis'!$A$130,'Data Repository Table'!$C:$C,'Economic Cost Analysis'!$B$130,'Data Repository Table'!$B:$B,'Economic Cost Analysis'!$C$130,'Data Repository Table'!$G:$G,'Economic Cost Analysis'!$D$137,'Data Repository Table'!$H:$H,'Economic Cost Analysis'!$E$137,'Data Repository Table'!$D:$D,'Economic Cost Analysis'!N128)</f>
        <v>2808562.4972675201</v>
      </c>
      <c r="O137" s="29">
        <f>SUMIFS('Data Repository Table'!$J:$J,'Data Repository Table'!$A:$A,'Economic Cost Analysis'!$A$130,'Data Repository Table'!$C:$C,'Economic Cost Analysis'!$B$130,'Data Repository Table'!$B:$B,'Economic Cost Analysis'!$C$130,'Data Repository Table'!$G:$G,'Economic Cost Analysis'!$D$137,'Data Repository Table'!$H:$H,'Economic Cost Analysis'!$E$137,'Data Repository Table'!$D:$D,'Economic Cost Analysis'!O128)</f>
        <v>3278176.1271341606</v>
      </c>
      <c r="P137" s="29">
        <f>SUMIFS('Data Repository Table'!$J:$J,'Data Repository Table'!$A:$A,'Economic Cost Analysis'!$A$130,'Data Repository Table'!$C:$C,'Economic Cost Analysis'!$B$130,'Data Repository Table'!$B:$B,'Economic Cost Analysis'!$C$130,'Data Repository Table'!$G:$G,'Economic Cost Analysis'!$D$137,'Data Repository Table'!$H:$H,'Economic Cost Analysis'!$E$137,'Data Repository Table'!$D:$D,'Economic Cost Analysis'!P128)</f>
        <v>3653895.7708680006</v>
      </c>
      <c r="Q137" s="29">
        <f>SUMIFS('Data Repository Table'!$J:$J,'Data Repository Table'!$A:$A,'Economic Cost Analysis'!$A$130,'Data Repository Table'!$C:$C,'Economic Cost Analysis'!$B$130,'Data Repository Table'!$B:$B,'Economic Cost Analysis'!$C$130,'Data Repository Table'!$G:$G,'Economic Cost Analysis'!$D$137,'Data Repository Table'!$H:$H,'Economic Cost Analysis'!$E$137,'Data Repository Table'!$D:$D,'Economic Cost Analysis'!Q128)</f>
        <v>1788228.1705142399</v>
      </c>
      <c r="R137" s="29">
        <f t="shared" si="20"/>
        <v>42697980.062354967</v>
      </c>
    </row>
    <row r="138" spans="1:18" ht="14.25" customHeight="1" thickBot="1" x14ac:dyDescent="0.35">
      <c r="A138" s="8" t="s">
        <v>62</v>
      </c>
      <c r="B138" s="8" t="s">
        <v>42</v>
      </c>
      <c r="C138" s="8"/>
      <c r="D138" s="8"/>
      <c r="E138" s="8"/>
      <c r="F138" s="104">
        <f>SUMIFS('Data Repository Table'!$J:$J,'Data Repository Table'!$A:$A,'Economic Cost Analysis'!$A$138,'Data Repository Table'!$C:$C,'Economic Cost Analysis'!$B$138,'Data Repository Table'!$D:$D,'Economic Cost Analysis'!F128)</f>
        <v>211.968999</v>
      </c>
      <c r="G138" s="104">
        <f>SUMIFS('Data Repository Table'!$J:$J,'Data Repository Table'!$A:$A,'Economic Cost Analysis'!$A$138,'Data Repository Table'!$C:$C,'Economic Cost Analysis'!$B$138,'Data Repository Table'!$D:$D,'Economic Cost Analysis'!G128)</f>
        <v>224.199051</v>
      </c>
      <c r="H138" s="104">
        <f>SUMIFS('Data Repository Table'!$J:$J,'Data Repository Table'!$A:$A,'Economic Cost Analysis'!$A$138,'Data Repository Table'!$C:$C,'Economic Cost Analysis'!$B$138,'Data Repository Table'!$D:$D,'Economic Cost Analysis'!H128)</f>
        <v>220.53646699999999</v>
      </c>
      <c r="I138" s="104">
        <f>SUMIFS('Data Repository Table'!$J:$J,'Data Repository Table'!$A:$A,'Economic Cost Analysis'!$A$138,'Data Repository Table'!$C:$C,'Economic Cost Analysis'!$B$138,'Data Repository Table'!$D:$D,'Economic Cost Analysis'!I128)</f>
        <v>306.76027599999998</v>
      </c>
      <c r="J138" s="104">
        <f>SUMIFS('Data Repository Table'!$J:$J,'Data Repository Table'!$A:$A,'Economic Cost Analysis'!$A$138,'Data Repository Table'!$C:$C,'Economic Cost Analysis'!$B$138,'Data Repository Table'!$D:$D,'Economic Cost Analysis'!J128)</f>
        <v>260.052864</v>
      </c>
      <c r="K138" s="104">
        <f>SUMIFS('Data Repository Table'!$J:$J,'Data Repository Table'!$A:$A,'Economic Cost Analysis'!$A$138,'Data Repository Table'!$C:$C,'Economic Cost Analysis'!$B$138,'Data Repository Table'!$D:$D,'Economic Cost Analysis'!K128)</f>
        <v>240.21016</v>
      </c>
      <c r="L138" s="104">
        <f>SUMIFS('Data Repository Table'!$J:$J,'Data Repository Table'!$A:$A,'Economic Cost Analysis'!$A$138,'Data Repository Table'!$C:$C,'Economic Cost Analysis'!$B$138,'Data Repository Table'!$D:$D,'Economic Cost Analysis'!L128)</f>
        <v>258.160549</v>
      </c>
      <c r="M138" s="104">
        <f>SUMIFS('Data Repository Table'!$J:$J,'Data Repository Table'!$A:$A,'Economic Cost Analysis'!$A$138,'Data Repository Table'!$C:$C,'Economic Cost Analysis'!$B$138,'Data Repository Table'!$D:$D,'Economic Cost Analysis'!M128)</f>
        <v>310.884524</v>
      </c>
      <c r="N138" s="104">
        <f>SUMIFS('Data Repository Table'!$J:$J,'Data Repository Table'!$A:$A,'Economic Cost Analysis'!$A$138,'Data Repository Table'!$C:$C,'Economic Cost Analysis'!$B$138,'Data Repository Table'!$D:$D,'Economic Cost Analysis'!N128)</f>
        <v>347.651006</v>
      </c>
      <c r="O138" s="104">
        <f>SUMIFS('Data Repository Table'!$J:$J,'Data Repository Table'!$A:$A,'Economic Cost Analysis'!$A$138,'Data Repository Table'!$C:$C,'Economic Cost Analysis'!$B$138,'Data Repository Table'!$D:$D,'Economic Cost Analysis'!O128)</f>
        <v>341.99016599999999</v>
      </c>
      <c r="P138" s="104">
        <f>SUMIFS('Data Repository Table'!$J:$J,'Data Repository Table'!$A:$A,'Economic Cost Analysis'!$A$138,'Data Repository Table'!$C:$C,'Economic Cost Analysis'!$B$138,'Data Repository Table'!$D:$D,'Economic Cost Analysis'!P128)</f>
        <v>301.18512999999996</v>
      </c>
      <c r="Q138" s="104">
        <f>SUMIFS('Data Repository Table'!$J:$J,'Data Repository Table'!$A:$A,'Economic Cost Analysis'!$A$138,'Data Repository Table'!$C:$C,'Economic Cost Analysis'!$B$138,'Data Repository Table'!$D:$D,'Economic Cost Analysis'!Q128)</f>
        <v>260.92</v>
      </c>
      <c r="R138" s="109">
        <f t="shared" si="20"/>
        <v>3284.5191919999997</v>
      </c>
    </row>
    <row r="139" spans="1:18" ht="14.25" customHeight="1" thickTop="1" thickBot="1" x14ac:dyDescent="0.35">
      <c r="A139" s="140"/>
      <c r="B139" s="141"/>
      <c r="C139" s="142"/>
      <c r="D139" s="203" t="s">
        <v>132</v>
      </c>
      <c r="E139" s="204"/>
      <c r="F139" s="143">
        <f>(F130+F131+F132+F133+F134+F135+F136+F137)/(F138*1000)</f>
        <v>69.381450007664057</v>
      </c>
      <c r="G139" s="143">
        <f t="shared" ref="G139:Q139" si="21">(G130+G131+G132+G133+G134+G135+G136+G137)/(G138*1000)</f>
        <v>76.942077150348695</v>
      </c>
      <c r="H139" s="143">
        <f t="shared" si="21"/>
        <v>79.020130403243115</v>
      </c>
      <c r="I139" s="143">
        <f t="shared" si="21"/>
        <v>75.137500631888031</v>
      </c>
      <c r="J139" s="143">
        <f t="shared" si="21"/>
        <v>95.657622211924107</v>
      </c>
      <c r="K139" s="143">
        <f t="shared" si="21"/>
        <v>53.164111838625338</v>
      </c>
      <c r="L139" s="143">
        <f t="shared" si="21"/>
        <v>47.001344755868963</v>
      </c>
      <c r="M139" s="143">
        <f t="shared" si="21"/>
        <v>45.107156164177489</v>
      </c>
      <c r="N139" s="143">
        <f t="shared" si="21"/>
        <v>37.4574252176646</v>
      </c>
      <c r="O139" s="143">
        <f t="shared" si="21"/>
        <v>42.17465118764634</v>
      </c>
      <c r="P139" s="143">
        <f t="shared" si="21"/>
        <v>54.635075476006946</v>
      </c>
      <c r="Q139" s="143">
        <f t="shared" si="21"/>
        <v>32.383307645827941</v>
      </c>
      <c r="R139" s="105">
        <f t="shared" si="20"/>
        <v>708.06185269088553</v>
      </c>
    </row>
    <row r="140" spans="1:18" ht="14.25" customHeight="1" thickTop="1" x14ac:dyDescent="0.3">
      <c r="A140" s="23"/>
      <c r="B140" s="23"/>
      <c r="C140" s="23"/>
      <c r="D140" s="16"/>
      <c r="E140" s="4"/>
      <c r="F140" s="4"/>
      <c r="G140" s="4"/>
      <c r="H140" s="4"/>
      <c r="I140" s="4"/>
      <c r="J140" s="4"/>
      <c r="K140" s="4"/>
      <c r="L140" s="4"/>
      <c r="M140" s="4"/>
      <c r="N140" s="4"/>
      <c r="O140" s="4"/>
      <c r="P140" s="4"/>
      <c r="Q140" s="4"/>
      <c r="R140" s="20"/>
    </row>
    <row r="141" spans="1:18" ht="14.25" customHeight="1" x14ac:dyDescent="0.3">
      <c r="A141" s="124" t="s">
        <v>2</v>
      </c>
      <c r="B141" s="124" t="s">
        <v>6</v>
      </c>
      <c r="C141" s="124" t="s">
        <v>117</v>
      </c>
      <c r="D141" s="124" t="s">
        <v>45</v>
      </c>
      <c r="E141" s="124" t="s">
        <v>118</v>
      </c>
      <c r="F141" s="136">
        <v>41456</v>
      </c>
      <c r="G141" s="136">
        <v>41487</v>
      </c>
      <c r="H141" s="136">
        <v>41518</v>
      </c>
      <c r="I141" s="136">
        <v>41548</v>
      </c>
      <c r="J141" s="136">
        <v>41579</v>
      </c>
      <c r="K141" s="136">
        <v>41609</v>
      </c>
      <c r="L141" s="136">
        <v>41640</v>
      </c>
      <c r="M141" s="136">
        <v>41671</v>
      </c>
      <c r="N141" s="136">
        <v>41699</v>
      </c>
      <c r="O141" s="136">
        <v>41730</v>
      </c>
      <c r="P141" s="136">
        <v>41760</v>
      </c>
      <c r="Q141" s="136">
        <v>41791</v>
      </c>
      <c r="R141" s="150"/>
    </row>
    <row r="142" spans="1:18" ht="14.25" customHeight="1" x14ac:dyDescent="0.3">
      <c r="A142" s="124"/>
      <c r="B142" s="124"/>
      <c r="C142" s="124"/>
      <c r="D142" s="131"/>
      <c r="E142" s="150"/>
      <c r="F142" s="150"/>
      <c r="G142" s="150"/>
      <c r="H142" s="150"/>
      <c r="I142" s="150"/>
      <c r="J142" s="150"/>
      <c r="K142" s="150"/>
      <c r="L142" s="150"/>
      <c r="M142" s="150"/>
      <c r="N142" s="150"/>
      <c r="O142" s="150"/>
      <c r="P142" s="150"/>
      <c r="Q142" s="150"/>
      <c r="R142" s="137" t="s">
        <v>119</v>
      </c>
    </row>
    <row r="143" spans="1:18" ht="15" customHeight="1" x14ac:dyDescent="0.3">
      <c r="A143" s="8" t="s">
        <v>58</v>
      </c>
      <c r="B143" s="8" t="s">
        <v>43</v>
      </c>
      <c r="C143" s="8" t="s">
        <v>44</v>
      </c>
      <c r="D143" s="8" t="s">
        <v>46</v>
      </c>
      <c r="E143" s="8" t="s">
        <v>47</v>
      </c>
      <c r="F143" s="29">
        <f>SUMIFS('Data Repository Table'!$J:$J,'Data Repository Table'!$A:$A,'Economic Cost Analysis'!$A$143,'Data Repository Table'!$C:$C,'Economic Cost Analysis'!$B$143,'Data Repository Table'!$B:$B,'Economic Cost Analysis'!$C$143,'Data Repository Table'!$G:$G,'Economic Cost Analysis'!$D$143,'Data Repository Table'!$H:$H,'Economic Cost Analysis'!$E$143,'Data Repository Table'!$D:$D,'Economic Cost Analysis'!F141)</f>
        <v>2433222.1515178396</v>
      </c>
      <c r="G143" s="29">
        <f>SUMIFS('Data Repository Table'!$J:$J,'Data Repository Table'!$A:$A,'Economic Cost Analysis'!$A$143,'Data Repository Table'!$C:$C,'Economic Cost Analysis'!$B$143,'Data Repository Table'!$B:$B,'Economic Cost Analysis'!$C$143,'Data Repository Table'!$G:$G,'Economic Cost Analysis'!$D$143,'Data Repository Table'!$H:$H,'Economic Cost Analysis'!$E$143,'Data Repository Table'!$D:$D,'Economic Cost Analysis'!G141)</f>
        <v>2086825.2357197695</v>
      </c>
      <c r="H143" s="29">
        <f>SUMIFS('Data Repository Table'!$J:$J,'Data Repository Table'!$A:$A,'Economic Cost Analysis'!$A$143,'Data Repository Table'!$C:$C,'Economic Cost Analysis'!$B$143,'Data Repository Table'!$B:$B,'Economic Cost Analysis'!$C$143,'Data Repository Table'!$G:$G,'Economic Cost Analysis'!$D$143,'Data Repository Table'!$H:$H,'Economic Cost Analysis'!$E$143,'Data Repository Table'!$D:$D,'Economic Cost Analysis'!H141)</f>
        <v>2578988.7463329984</v>
      </c>
      <c r="I143" s="29">
        <f>SUMIFS('Data Repository Table'!$J:$J,'Data Repository Table'!$A:$A,'Economic Cost Analysis'!$A$143,'Data Repository Table'!$C:$C,'Economic Cost Analysis'!$B$143,'Data Repository Table'!$B:$B,'Economic Cost Analysis'!$C$143,'Data Repository Table'!$G:$G,'Economic Cost Analysis'!$D$143,'Data Repository Table'!$H:$H,'Economic Cost Analysis'!$E$143,'Data Repository Table'!$D:$D,'Economic Cost Analysis'!I141)</f>
        <v>2227535.3634992633</v>
      </c>
      <c r="J143" s="29">
        <f>SUMIFS('Data Repository Table'!$J:$J,'Data Repository Table'!$A:$A,'Economic Cost Analysis'!$A$143,'Data Repository Table'!$C:$C,'Economic Cost Analysis'!$B$143,'Data Repository Table'!$B:$B,'Economic Cost Analysis'!$C$143,'Data Repository Table'!$G:$G,'Economic Cost Analysis'!$D$143,'Data Repository Table'!$H:$H,'Economic Cost Analysis'!$E$143,'Data Repository Table'!$D:$D,'Economic Cost Analysis'!J141)</f>
        <v>1957986.2244688198</v>
      </c>
      <c r="K143" s="29">
        <f>SUMIFS('Data Repository Table'!$J:$J,'Data Repository Table'!$A:$A,'Economic Cost Analysis'!$A$143,'Data Repository Table'!$C:$C,'Economic Cost Analysis'!$B$143,'Data Repository Table'!$B:$B,'Economic Cost Analysis'!$C$143,'Data Repository Table'!$G:$G,'Economic Cost Analysis'!$D$143,'Data Repository Table'!$H:$H,'Economic Cost Analysis'!$E$143,'Data Repository Table'!$D:$D,'Economic Cost Analysis'!K141)</f>
        <v>1319140.1133043088</v>
      </c>
      <c r="L143" s="29">
        <f>SUMIFS('Data Repository Table'!$J:$J,'Data Repository Table'!$A:$A,'Economic Cost Analysis'!$A$143,'Data Repository Table'!$C:$C,'Economic Cost Analysis'!$B$143,'Data Repository Table'!$B:$B,'Economic Cost Analysis'!$C$143,'Data Repository Table'!$G:$G,'Economic Cost Analysis'!$D$143,'Data Repository Table'!$H:$H,'Economic Cost Analysis'!$E$143,'Data Repository Table'!$D:$D,'Economic Cost Analysis'!L141)</f>
        <v>1419201.629526681</v>
      </c>
      <c r="M143" s="29">
        <f>SUMIFS('Data Repository Table'!$J:$J,'Data Repository Table'!$A:$A,'Economic Cost Analysis'!$A$143,'Data Repository Table'!$C:$C,'Economic Cost Analysis'!$B$143,'Data Repository Table'!$B:$B,'Economic Cost Analysis'!$C$143,'Data Repository Table'!$G:$G,'Economic Cost Analysis'!$D$143,'Data Repository Table'!$H:$H,'Economic Cost Analysis'!$E$143,'Data Repository Table'!$D:$D,'Economic Cost Analysis'!M141)</f>
        <v>1260368.462282202</v>
      </c>
      <c r="N143" s="29">
        <f>SUMIFS('Data Repository Table'!$J:$J,'Data Repository Table'!$A:$A,'Economic Cost Analysis'!$A$143,'Data Repository Table'!$C:$C,'Economic Cost Analysis'!$B$143,'Data Repository Table'!$B:$B,'Economic Cost Analysis'!$C$143,'Data Repository Table'!$G:$G,'Economic Cost Analysis'!$D$143,'Data Repository Table'!$H:$H,'Economic Cost Analysis'!$E$143,'Data Repository Table'!$D:$D,'Economic Cost Analysis'!N141)</f>
        <v>1788457.9462718377</v>
      </c>
      <c r="O143" s="29">
        <f>SUMIFS('Data Repository Table'!$J:$J,'Data Repository Table'!$A:$A,'Economic Cost Analysis'!$A$143,'Data Repository Table'!$C:$C,'Economic Cost Analysis'!$B$143,'Data Repository Table'!$B:$B,'Economic Cost Analysis'!$C$143,'Data Repository Table'!$G:$G,'Economic Cost Analysis'!$D$143,'Data Repository Table'!$H:$H,'Economic Cost Analysis'!$E$143,'Data Repository Table'!$D:$D,'Economic Cost Analysis'!O141)</f>
        <v>1016783.8012342919</v>
      </c>
      <c r="P143" s="29">
        <f>SUMIFS('Data Repository Table'!$J:$J,'Data Repository Table'!$A:$A,'Economic Cost Analysis'!$A$143,'Data Repository Table'!$C:$C,'Economic Cost Analysis'!$B$143,'Data Repository Table'!$B:$B,'Economic Cost Analysis'!$C$143,'Data Repository Table'!$G:$G,'Economic Cost Analysis'!$D$143,'Data Repository Table'!$H:$H,'Economic Cost Analysis'!$E$143,'Data Repository Table'!$D:$D,'Economic Cost Analysis'!P141)</f>
        <v>1240420.7591332828</v>
      </c>
      <c r="Q143" s="29">
        <f>SUMIFS('Data Repository Table'!$J:$J,'Data Repository Table'!$A:$A,'Economic Cost Analysis'!$A$143,'Data Repository Table'!$C:$C,'Economic Cost Analysis'!$B$143,'Data Repository Table'!$B:$B,'Economic Cost Analysis'!$C$143,'Data Repository Table'!$G:$G,'Economic Cost Analysis'!$D$143,'Data Repository Table'!$H:$H,'Economic Cost Analysis'!$E$143,'Data Repository Table'!$D:$D,'Economic Cost Analysis'!Q141)</f>
        <v>2103059.7980945962</v>
      </c>
      <c r="R143" s="29">
        <f>SUM(F143:Q143)</f>
        <v>21431990.231385894</v>
      </c>
    </row>
    <row r="144" spans="1:18" ht="14.25" customHeight="1" x14ac:dyDescent="0.3">
      <c r="A144" s="8" t="s">
        <v>58</v>
      </c>
      <c r="B144" s="8" t="s">
        <v>43</v>
      </c>
      <c r="C144" s="8" t="s">
        <v>44</v>
      </c>
      <c r="D144" s="8" t="s">
        <v>48</v>
      </c>
      <c r="E144" s="8" t="s">
        <v>49</v>
      </c>
      <c r="F144" s="29">
        <f>SUMIFS('Data Repository Table'!$J:$J,'Data Repository Table'!$A:$A,'Economic Cost Analysis'!$A$143,'Data Repository Table'!$C:$C,'Economic Cost Analysis'!$B$143,'Data Repository Table'!$B:$B,'Economic Cost Analysis'!$C$143,'Data Repository Table'!$G:$G,'Economic Cost Analysis'!$D$144,'Data Repository Table'!$H:$H,'Economic Cost Analysis'!$E$144,'Data Repository Table'!$D:$D,'Economic Cost Analysis'!F141)</f>
        <v>1332883.4370402915</v>
      </c>
      <c r="G144" s="29">
        <f>SUMIFS('Data Repository Table'!$J:$J,'Data Repository Table'!$A:$A,'Economic Cost Analysis'!$A$143,'Data Repository Table'!$C:$C,'Economic Cost Analysis'!$B$143,'Data Repository Table'!$B:$B,'Economic Cost Analysis'!$C$143,'Data Repository Table'!$G:$G,'Economic Cost Analysis'!$D$144,'Data Repository Table'!$H:$H,'Economic Cost Analysis'!$E$144,'Data Repository Table'!$D:$D,'Economic Cost Analysis'!G141)</f>
        <v>1151288.886269808</v>
      </c>
      <c r="H144" s="29">
        <f>SUMIFS('Data Repository Table'!$J:$J,'Data Repository Table'!$A:$A,'Economic Cost Analysis'!$A$143,'Data Repository Table'!$C:$C,'Economic Cost Analysis'!$B$143,'Data Repository Table'!$B:$B,'Economic Cost Analysis'!$C$143,'Data Repository Table'!$G:$G,'Economic Cost Analysis'!$D$144,'Data Repository Table'!$H:$H,'Economic Cost Analysis'!$E$144,'Data Repository Table'!$D:$D,'Economic Cost Analysis'!H141)</f>
        <v>1434960.2579417818</v>
      </c>
      <c r="I144" s="29">
        <f>SUMIFS('Data Repository Table'!$J:$J,'Data Repository Table'!$A:$A,'Economic Cost Analysis'!$A$143,'Data Repository Table'!$C:$C,'Economic Cost Analysis'!$B$143,'Data Repository Table'!$B:$B,'Economic Cost Analysis'!$C$143,'Data Repository Table'!$G:$G,'Economic Cost Analysis'!$D$144,'Data Repository Table'!$H:$H,'Economic Cost Analysis'!$E$144,'Data Repository Table'!$D:$D,'Economic Cost Analysis'!I141)</f>
        <v>1261225.5178525469</v>
      </c>
      <c r="J144" s="29">
        <f>SUMIFS('Data Repository Table'!$J:$J,'Data Repository Table'!$A:$A,'Economic Cost Analysis'!$A$143,'Data Repository Table'!$C:$C,'Economic Cost Analysis'!$B$143,'Data Repository Table'!$B:$B,'Economic Cost Analysis'!$C$143,'Data Repository Table'!$G:$G,'Economic Cost Analysis'!$D$144,'Data Repository Table'!$H:$H,'Economic Cost Analysis'!$E$144,'Data Repository Table'!$D:$D,'Economic Cost Analysis'!J141)</f>
        <v>1020345.9299794802</v>
      </c>
      <c r="K144" s="29">
        <f>SUMIFS('Data Repository Table'!$J:$J,'Data Repository Table'!$A:$A,'Economic Cost Analysis'!$A$143,'Data Repository Table'!$C:$C,'Economic Cost Analysis'!$B$143,'Data Repository Table'!$B:$B,'Economic Cost Analysis'!$C$143,'Data Repository Table'!$G:$G,'Economic Cost Analysis'!$D$144,'Data Repository Table'!$H:$H,'Economic Cost Analysis'!$E$144,'Data Repository Table'!$D:$D,'Economic Cost Analysis'!K141)</f>
        <v>756329.43025765126</v>
      </c>
      <c r="L144" s="29">
        <f>SUMIFS('Data Repository Table'!$J:$J,'Data Repository Table'!$A:$A,'Economic Cost Analysis'!$A$143,'Data Repository Table'!$C:$C,'Economic Cost Analysis'!$B$143,'Data Repository Table'!$B:$B,'Economic Cost Analysis'!$C$143,'Data Repository Table'!$G:$G,'Economic Cost Analysis'!$D$144,'Data Repository Table'!$H:$H,'Economic Cost Analysis'!$E$144,'Data Repository Table'!$D:$D,'Economic Cost Analysis'!L141)</f>
        <v>835307.17053299106</v>
      </c>
      <c r="M144" s="29">
        <f>SUMIFS('Data Repository Table'!$J:$J,'Data Repository Table'!$A:$A,'Economic Cost Analysis'!$A$143,'Data Repository Table'!$C:$C,'Economic Cost Analysis'!$B$143,'Data Repository Table'!$B:$B,'Economic Cost Analysis'!$C$143,'Data Repository Table'!$G:$G,'Economic Cost Analysis'!$D$144,'Data Repository Table'!$H:$H,'Economic Cost Analysis'!$E$144,'Data Repository Table'!$D:$D,'Economic Cost Analysis'!M141)</f>
        <v>708560.45670208498</v>
      </c>
      <c r="N144" s="29">
        <f>SUMIFS('Data Repository Table'!$J:$J,'Data Repository Table'!$A:$A,'Economic Cost Analysis'!$A$143,'Data Repository Table'!$C:$C,'Economic Cost Analysis'!$B$143,'Data Repository Table'!$B:$B,'Economic Cost Analysis'!$C$143,'Data Repository Table'!$G:$G,'Economic Cost Analysis'!$D$144,'Data Repository Table'!$H:$H,'Economic Cost Analysis'!$E$144,'Data Repository Table'!$D:$D,'Economic Cost Analysis'!N141)</f>
        <v>961197.10847725498</v>
      </c>
      <c r="O144" s="29">
        <f>SUMIFS('Data Repository Table'!$J:$J,'Data Repository Table'!$A:$A,'Economic Cost Analysis'!$A$143,'Data Repository Table'!$C:$C,'Economic Cost Analysis'!$B$143,'Data Repository Table'!$B:$B,'Economic Cost Analysis'!$C$143,'Data Repository Table'!$G:$G,'Economic Cost Analysis'!$D$144,'Data Repository Table'!$H:$H,'Economic Cost Analysis'!$E$144,'Data Repository Table'!$D:$D,'Economic Cost Analysis'!O141)</f>
        <v>570279.25121684396</v>
      </c>
      <c r="P144" s="29">
        <f>SUMIFS('Data Repository Table'!$J:$J,'Data Repository Table'!$A:$A,'Economic Cost Analysis'!$A$143,'Data Repository Table'!$C:$C,'Economic Cost Analysis'!$B$143,'Data Repository Table'!$B:$B,'Economic Cost Analysis'!$C$143,'Data Repository Table'!$G:$G,'Economic Cost Analysis'!$D$144,'Data Repository Table'!$H:$H,'Economic Cost Analysis'!$E$144,'Data Repository Table'!$D:$D,'Economic Cost Analysis'!P141)</f>
        <v>712090.36311285582</v>
      </c>
      <c r="Q144" s="29">
        <f>SUMIFS('Data Repository Table'!$J:$J,'Data Repository Table'!$A:$A,'Economic Cost Analysis'!$A$143,'Data Repository Table'!$C:$C,'Economic Cost Analysis'!$B$143,'Data Repository Table'!$B:$B,'Economic Cost Analysis'!$C$143,'Data Repository Table'!$G:$G,'Economic Cost Analysis'!$D$144,'Data Repository Table'!$H:$H,'Economic Cost Analysis'!$E$144,'Data Repository Table'!$D:$D,'Economic Cost Analysis'!Q141)</f>
        <v>1333561.9610866704</v>
      </c>
      <c r="R144" s="29">
        <f t="shared" ref="R144:R152" si="22">SUM(F144:Q144)</f>
        <v>12078029.77047026</v>
      </c>
    </row>
    <row r="145" spans="1:38" ht="15" customHeight="1" x14ac:dyDescent="0.3">
      <c r="A145" s="8" t="s">
        <v>58</v>
      </c>
      <c r="B145" s="8" t="s">
        <v>43</v>
      </c>
      <c r="C145" s="8" t="s">
        <v>44</v>
      </c>
      <c r="D145" s="8" t="s">
        <v>48</v>
      </c>
      <c r="E145" s="8" t="s">
        <v>50</v>
      </c>
      <c r="F145" s="29">
        <f>SUMIFS('Data Repository Table'!$J:$J,'Data Repository Table'!$A:$A,'Economic Cost Analysis'!$A$143,'Data Repository Table'!$C:$C,'Economic Cost Analysis'!$B$143,'Data Repository Table'!$B:$B,'Economic Cost Analysis'!$C$143,'Data Repository Table'!$G:$G,'Economic Cost Analysis'!$D$145,'Data Repository Table'!$H:$H,'Economic Cost Analysis'!$E$145,'Data Repository Table'!$D:$D,'Economic Cost Analysis'!F141)</f>
        <v>1205625.4827113249</v>
      </c>
      <c r="G145" s="29">
        <f>SUMIFS('Data Repository Table'!$J:$J,'Data Repository Table'!$A:$A,'Economic Cost Analysis'!$A$143,'Data Repository Table'!$C:$C,'Economic Cost Analysis'!$B$143,'Data Repository Table'!$B:$B,'Economic Cost Analysis'!$C$143,'Data Repository Table'!$G:$G,'Economic Cost Analysis'!$D$145,'Data Repository Table'!$H:$H,'Economic Cost Analysis'!$E$145,'Data Repository Table'!$D:$D,'Economic Cost Analysis'!G141)</f>
        <v>1061002.5545301</v>
      </c>
      <c r="H145" s="29">
        <f>SUMIFS('Data Repository Table'!$J:$J,'Data Repository Table'!$A:$A,'Economic Cost Analysis'!$A$143,'Data Repository Table'!$C:$C,'Economic Cost Analysis'!$B$143,'Data Repository Table'!$B:$B,'Economic Cost Analysis'!$C$143,'Data Repository Table'!$G:$G,'Economic Cost Analysis'!$D$145,'Data Repository Table'!$H:$H,'Economic Cost Analysis'!$E$145,'Data Repository Table'!$D:$D,'Economic Cost Analysis'!H141)</f>
        <v>1277106.2932592249</v>
      </c>
      <c r="I145" s="29">
        <f>SUMIFS('Data Repository Table'!$J:$J,'Data Repository Table'!$A:$A,'Economic Cost Analysis'!$A$143,'Data Repository Table'!$C:$C,'Economic Cost Analysis'!$B$143,'Data Repository Table'!$B:$B,'Economic Cost Analysis'!$C$143,'Data Repository Table'!$G:$G,'Economic Cost Analysis'!$D$145,'Data Repository Table'!$H:$H,'Economic Cost Analysis'!$E$145,'Data Repository Table'!$D:$D,'Economic Cost Analysis'!I141)</f>
        <v>1116349.389116325</v>
      </c>
      <c r="J145" s="29">
        <f>SUMIFS('Data Repository Table'!$J:$J,'Data Repository Table'!$A:$A,'Economic Cost Analysis'!$A$143,'Data Repository Table'!$C:$C,'Economic Cost Analysis'!$B$143,'Data Repository Table'!$B:$B,'Economic Cost Analysis'!$C$143,'Data Repository Table'!$G:$G,'Economic Cost Analysis'!$D$145,'Data Repository Table'!$H:$H,'Economic Cost Analysis'!$E$145,'Data Repository Table'!$D:$D,'Economic Cost Analysis'!J141)</f>
        <v>932858.39093923138</v>
      </c>
      <c r="K145" s="29">
        <f>SUMIFS('Data Repository Table'!$J:$J,'Data Repository Table'!$A:$A,'Economic Cost Analysis'!$A$143,'Data Repository Table'!$C:$C,'Economic Cost Analysis'!$B$143,'Data Repository Table'!$B:$B,'Economic Cost Analysis'!$C$143,'Data Repository Table'!$G:$G,'Economic Cost Analysis'!$D$145,'Data Repository Table'!$H:$H,'Economic Cost Analysis'!$E$145,'Data Repository Table'!$D:$D,'Economic Cost Analysis'!K141)</f>
        <v>739422.19930556254</v>
      </c>
      <c r="L145" s="29">
        <f>SUMIFS('Data Repository Table'!$J:$J,'Data Repository Table'!$A:$A,'Economic Cost Analysis'!$A$143,'Data Repository Table'!$C:$C,'Economic Cost Analysis'!$B$143,'Data Repository Table'!$B:$B,'Economic Cost Analysis'!$C$143,'Data Repository Table'!$G:$G,'Economic Cost Analysis'!$D$145,'Data Repository Table'!$H:$H,'Economic Cost Analysis'!$E$145,'Data Repository Table'!$D:$D,'Economic Cost Analysis'!L141)</f>
        <v>739944.9965933999</v>
      </c>
      <c r="M145" s="29">
        <f>SUMIFS('Data Repository Table'!$J:$J,'Data Repository Table'!$A:$A,'Economic Cost Analysis'!$A$143,'Data Repository Table'!$C:$C,'Economic Cost Analysis'!$B$143,'Data Repository Table'!$B:$B,'Economic Cost Analysis'!$C$143,'Data Repository Table'!$G:$G,'Economic Cost Analysis'!$D$145,'Data Repository Table'!$H:$H,'Economic Cost Analysis'!$E$145,'Data Repository Table'!$D:$D,'Economic Cost Analysis'!M141)</f>
        <v>666405.86063951231</v>
      </c>
      <c r="N145" s="29">
        <f>SUMIFS('Data Repository Table'!$J:$J,'Data Repository Table'!$A:$A,'Economic Cost Analysis'!$A$143,'Data Repository Table'!$C:$C,'Economic Cost Analysis'!$B$143,'Data Repository Table'!$B:$B,'Economic Cost Analysis'!$C$143,'Data Repository Table'!$G:$G,'Economic Cost Analysis'!$D$145,'Data Repository Table'!$H:$H,'Economic Cost Analysis'!$E$145,'Data Repository Table'!$D:$D,'Economic Cost Analysis'!N141)</f>
        <v>964934.72717118752</v>
      </c>
      <c r="O145" s="29">
        <f>SUMIFS('Data Repository Table'!$J:$J,'Data Repository Table'!$A:$A,'Economic Cost Analysis'!$A$143,'Data Repository Table'!$C:$C,'Economic Cost Analysis'!$B$143,'Data Repository Table'!$B:$B,'Economic Cost Analysis'!$C$143,'Data Repository Table'!$G:$G,'Economic Cost Analysis'!$D$145,'Data Repository Table'!$H:$H,'Economic Cost Analysis'!$E$145,'Data Repository Table'!$D:$D,'Economic Cost Analysis'!O141)</f>
        <v>541033.23140099994</v>
      </c>
      <c r="P145" s="29">
        <f>SUMIFS('Data Repository Table'!$J:$J,'Data Repository Table'!$A:$A,'Economic Cost Analysis'!$A$143,'Data Repository Table'!$C:$C,'Economic Cost Analysis'!$B$143,'Data Repository Table'!$B:$B,'Economic Cost Analysis'!$C$143,'Data Repository Table'!$G:$G,'Economic Cost Analysis'!$D$145,'Data Repository Table'!$H:$H,'Economic Cost Analysis'!$E$145,'Data Repository Table'!$D:$D,'Economic Cost Analysis'!P141)</f>
        <v>654984.60439717479</v>
      </c>
      <c r="Q145" s="29">
        <f>SUMIFS('Data Repository Table'!$J:$J,'Data Repository Table'!$A:$A,'Economic Cost Analysis'!$A$143,'Data Repository Table'!$C:$C,'Economic Cost Analysis'!$B$143,'Data Repository Table'!$B:$B,'Economic Cost Analysis'!$C$143,'Data Repository Table'!$G:$G,'Economic Cost Analysis'!$D$145,'Data Repository Table'!$H:$H,'Economic Cost Analysis'!$E$145,'Data Repository Table'!$D:$D,'Economic Cost Analysis'!Q141)</f>
        <v>1109316.9805072877</v>
      </c>
      <c r="R145" s="29">
        <f t="shared" si="22"/>
        <v>11008984.71057133</v>
      </c>
    </row>
    <row r="146" spans="1:38" ht="14.25" customHeight="1" x14ac:dyDescent="0.3">
      <c r="A146" s="8" t="s">
        <v>58</v>
      </c>
      <c r="B146" s="8" t="s">
        <v>43</v>
      </c>
      <c r="C146" s="8" t="s">
        <v>44</v>
      </c>
      <c r="D146" s="8" t="s">
        <v>51</v>
      </c>
      <c r="E146" s="8" t="s">
        <v>52</v>
      </c>
      <c r="F146" s="29">
        <f>SUMIFS('Data Repository Table'!$J:$J,'Data Repository Table'!$A:$A,'Economic Cost Analysis'!$A$143,'Data Repository Table'!$C:$C,'Economic Cost Analysis'!$B$143,'Data Repository Table'!$B:$B,'Economic Cost Analysis'!$C$143,'Data Repository Table'!$G:$G,'Economic Cost Analysis'!$D$146,'Data Repository Table'!$H:$H,'Economic Cost Analysis'!$E$146,'Data Repository Table'!$D:$D,'Economic Cost Analysis'!F141)</f>
        <v>1134491.3172698508</v>
      </c>
      <c r="G146" s="29">
        <f>SUMIFS('Data Repository Table'!$J:$J,'Data Repository Table'!$A:$A,'Economic Cost Analysis'!$A$143,'Data Repository Table'!$C:$C,'Economic Cost Analysis'!$B$143,'Data Repository Table'!$B:$B,'Economic Cost Analysis'!$C$143,'Data Repository Table'!$G:$G,'Economic Cost Analysis'!$D$146,'Data Repository Table'!$H:$H,'Economic Cost Analysis'!$E$146,'Data Repository Table'!$D:$D,'Economic Cost Analysis'!G141)</f>
        <v>806940.19684530701</v>
      </c>
      <c r="H146" s="29">
        <f>SUMIFS('Data Repository Table'!$J:$J,'Data Repository Table'!$A:$A,'Economic Cost Analysis'!$A$143,'Data Repository Table'!$C:$C,'Economic Cost Analysis'!$B$143,'Data Repository Table'!$B:$B,'Economic Cost Analysis'!$C$143,'Data Repository Table'!$G:$G,'Economic Cost Analysis'!$D$146,'Data Repository Table'!$H:$H,'Economic Cost Analysis'!$E$146,'Data Repository Table'!$D:$D,'Economic Cost Analysis'!H141)</f>
        <v>1151592.8767951606</v>
      </c>
      <c r="I146" s="29">
        <f>SUMIFS('Data Repository Table'!$J:$J,'Data Repository Table'!$A:$A,'Economic Cost Analysis'!$A$143,'Data Repository Table'!$C:$C,'Economic Cost Analysis'!$B$143,'Data Repository Table'!$B:$B,'Economic Cost Analysis'!$C$143,'Data Repository Table'!$G:$G,'Economic Cost Analysis'!$D$146,'Data Repository Table'!$H:$H,'Economic Cost Analysis'!$E$146,'Data Repository Table'!$D:$D,'Economic Cost Analysis'!I141)</f>
        <v>953018.83364781574</v>
      </c>
      <c r="J146" s="29">
        <f>SUMIFS('Data Repository Table'!$J:$J,'Data Repository Table'!$A:$A,'Economic Cost Analysis'!$A$143,'Data Repository Table'!$C:$C,'Economic Cost Analysis'!$B$143,'Data Repository Table'!$B:$B,'Economic Cost Analysis'!$C$143,'Data Repository Table'!$G:$G,'Economic Cost Analysis'!$D$146,'Data Repository Table'!$H:$H,'Economic Cost Analysis'!$E$146,'Data Repository Table'!$D:$D,'Economic Cost Analysis'!J141)</f>
        <v>850734.32784846472</v>
      </c>
      <c r="K146" s="29">
        <f>SUMIFS('Data Repository Table'!$J:$J,'Data Repository Table'!$A:$A,'Economic Cost Analysis'!$A$143,'Data Repository Table'!$C:$C,'Economic Cost Analysis'!$B$143,'Data Repository Table'!$B:$B,'Economic Cost Analysis'!$C$143,'Data Repository Table'!$G:$G,'Economic Cost Analysis'!$D$146,'Data Repository Table'!$H:$H,'Economic Cost Analysis'!$E$146,'Data Repository Table'!$D:$D,'Economic Cost Analysis'!K141)</f>
        <v>590304.384267507</v>
      </c>
      <c r="L146" s="29">
        <f>SUMIFS('Data Repository Table'!$J:$J,'Data Repository Table'!$A:$A,'Economic Cost Analysis'!$A$143,'Data Repository Table'!$C:$C,'Economic Cost Analysis'!$B$143,'Data Repository Table'!$B:$B,'Economic Cost Analysis'!$C$143,'Data Repository Table'!$G:$G,'Economic Cost Analysis'!$D$146,'Data Repository Table'!$H:$H,'Economic Cost Analysis'!$E$146,'Data Repository Table'!$D:$D,'Economic Cost Analysis'!L141)</f>
        <v>639047.64173065918</v>
      </c>
      <c r="M146" s="29">
        <f>SUMIFS('Data Repository Table'!$J:$J,'Data Repository Table'!$A:$A,'Economic Cost Analysis'!$A$143,'Data Repository Table'!$C:$C,'Economic Cost Analysis'!$B$143,'Data Repository Table'!$B:$B,'Economic Cost Analysis'!$C$143,'Data Repository Table'!$G:$G,'Economic Cost Analysis'!$D$146,'Data Repository Table'!$H:$H,'Economic Cost Analysis'!$E$146,'Data Repository Table'!$D:$D,'Economic Cost Analysis'!M141)</f>
        <v>600791.0408000747</v>
      </c>
      <c r="N146" s="29">
        <f>SUMIFS('Data Repository Table'!$J:$J,'Data Repository Table'!$A:$A,'Economic Cost Analysis'!$A$143,'Data Repository Table'!$C:$C,'Economic Cost Analysis'!$B$143,'Data Repository Table'!$B:$B,'Economic Cost Analysis'!$C$143,'Data Repository Table'!$G:$G,'Economic Cost Analysis'!$D$146,'Data Repository Table'!$H:$H,'Economic Cost Analysis'!$E$146,'Data Repository Table'!$D:$D,'Economic Cost Analysis'!N141)</f>
        <v>765760.35752283596</v>
      </c>
      <c r="O146" s="29">
        <f>SUMIFS('Data Repository Table'!$J:$J,'Data Repository Table'!$A:$A,'Economic Cost Analysis'!$A$143,'Data Repository Table'!$C:$C,'Economic Cost Analysis'!$B$143,'Data Repository Table'!$B:$B,'Economic Cost Analysis'!$C$143,'Data Repository Table'!$G:$G,'Economic Cost Analysis'!$D$146,'Data Repository Table'!$H:$H,'Economic Cost Analysis'!$E$146,'Data Repository Table'!$D:$D,'Economic Cost Analysis'!O141)</f>
        <v>429847.5775628736</v>
      </c>
      <c r="P146" s="29">
        <f>SUMIFS('Data Repository Table'!$J:$J,'Data Repository Table'!$A:$A,'Economic Cost Analysis'!$A$143,'Data Repository Table'!$C:$C,'Economic Cost Analysis'!$B$143,'Data Repository Table'!$B:$B,'Economic Cost Analysis'!$C$143,'Data Repository Table'!$G:$G,'Economic Cost Analysis'!$D$146,'Data Repository Table'!$H:$H,'Economic Cost Analysis'!$E$146,'Data Repository Table'!$D:$D,'Economic Cost Analysis'!P141)</f>
        <v>575910.80906214949</v>
      </c>
      <c r="Q146" s="29">
        <f>SUMIFS('Data Repository Table'!$J:$J,'Data Repository Table'!$A:$A,'Economic Cost Analysis'!$A$143,'Data Repository Table'!$C:$C,'Economic Cost Analysis'!$B$143,'Data Repository Table'!$B:$B,'Economic Cost Analysis'!$C$143,'Data Repository Table'!$G:$G,'Economic Cost Analysis'!$D$146,'Data Repository Table'!$H:$H,'Economic Cost Analysis'!$E$146,'Data Repository Table'!$D:$D,'Economic Cost Analysis'!Q141)</f>
        <v>978906.42835815961</v>
      </c>
      <c r="R146" s="29">
        <f t="shared" si="22"/>
        <v>9477345.7917108573</v>
      </c>
    </row>
    <row r="147" spans="1:38" ht="14.25" customHeight="1" x14ac:dyDescent="0.3">
      <c r="A147" s="8" t="s">
        <v>58</v>
      </c>
      <c r="B147" s="8" t="s">
        <v>43</v>
      </c>
      <c r="C147" s="8" t="s">
        <v>44</v>
      </c>
      <c r="D147" s="8" t="s">
        <v>51</v>
      </c>
      <c r="E147" s="8" t="s">
        <v>53</v>
      </c>
      <c r="F147" s="29">
        <f>SUMIFS('Data Repository Table'!$J:$J,'Data Repository Table'!$A:$A,'Economic Cost Analysis'!$A$143,'Data Repository Table'!$C:$C,'Economic Cost Analysis'!$B$143,'Data Repository Table'!$B:$B,'Economic Cost Analysis'!$C$143,'Data Repository Table'!$G:$G,'Economic Cost Analysis'!$D$147,'Data Repository Table'!$H:$H,'Economic Cost Analysis'!$E$147,'Data Repository Table'!$D:$D,'Economic Cost Analysis'!F141)</f>
        <v>255350.32112459998</v>
      </c>
      <c r="G147" s="29">
        <f>SUMIFS('Data Repository Table'!$J:$J,'Data Repository Table'!$A:$A,'Economic Cost Analysis'!$A$143,'Data Repository Table'!$C:$C,'Economic Cost Analysis'!$B$143,'Data Repository Table'!$B:$B,'Economic Cost Analysis'!$C$143,'Data Repository Table'!$G:$G,'Economic Cost Analysis'!$D$147,'Data Repository Table'!$H:$H,'Economic Cost Analysis'!$E$147,'Data Repository Table'!$D:$D,'Economic Cost Analysis'!G141)</f>
        <v>189875.20710716999</v>
      </c>
      <c r="H147" s="29">
        <f>SUMIFS('Data Repository Table'!$J:$J,'Data Repository Table'!$A:$A,'Economic Cost Analysis'!$A$143,'Data Repository Table'!$C:$C,'Economic Cost Analysis'!$B$143,'Data Repository Table'!$B:$B,'Economic Cost Analysis'!$C$143,'Data Repository Table'!$G:$G,'Economic Cost Analysis'!$D$147,'Data Repository Table'!$H:$H,'Economic Cost Analysis'!$E$147,'Data Repository Table'!$D:$D,'Economic Cost Analysis'!H141)</f>
        <v>252931.19233882497</v>
      </c>
      <c r="I147" s="29">
        <f>SUMIFS('Data Repository Table'!$J:$J,'Data Repository Table'!$A:$A,'Economic Cost Analysis'!$A$143,'Data Repository Table'!$C:$C,'Economic Cost Analysis'!$B$143,'Data Repository Table'!$B:$B,'Economic Cost Analysis'!$C$143,'Data Repository Table'!$G:$G,'Economic Cost Analysis'!$D$147,'Data Repository Table'!$H:$H,'Economic Cost Analysis'!$E$147,'Data Repository Table'!$D:$D,'Economic Cost Analysis'!I141)</f>
        <v>214527.58832758496</v>
      </c>
      <c r="J147" s="29">
        <f>SUMIFS('Data Repository Table'!$J:$J,'Data Repository Table'!$A:$A,'Economic Cost Analysis'!$A$143,'Data Repository Table'!$C:$C,'Economic Cost Analysis'!$B$143,'Data Repository Table'!$B:$B,'Economic Cost Analysis'!$C$143,'Data Repository Table'!$G:$G,'Economic Cost Analysis'!$D$147,'Data Repository Table'!$H:$H,'Economic Cost Analysis'!$E$147,'Data Repository Table'!$D:$D,'Economic Cost Analysis'!J141)</f>
        <v>192844.29660985127</v>
      </c>
      <c r="K147" s="29">
        <f>SUMIFS('Data Repository Table'!$J:$J,'Data Repository Table'!$A:$A,'Economic Cost Analysis'!$A$143,'Data Repository Table'!$C:$C,'Economic Cost Analysis'!$B$143,'Data Repository Table'!$B:$B,'Economic Cost Analysis'!$C$143,'Data Repository Table'!$G:$G,'Economic Cost Analysis'!$D$147,'Data Repository Table'!$H:$H,'Economic Cost Analysis'!$E$147,'Data Repository Table'!$D:$D,'Economic Cost Analysis'!K141)</f>
        <v>142400.85841800002</v>
      </c>
      <c r="L147" s="29">
        <f>SUMIFS('Data Repository Table'!$J:$J,'Data Repository Table'!$A:$A,'Economic Cost Analysis'!$A$143,'Data Repository Table'!$C:$C,'Economic Cost Analysis'!$B$143,'Data Repository Table'!$B:$B,'Economic Cost Analysis'!$C$143,'Data Repository Table'!$G:$G,'Economic Cost Analysis'!$D$147,'Data Repository Table'!$H:$H,'Economic Cost Analysis'!$E$147,'Data Repository Table'!$D:$D,'Economic Cost Analysis'!L141)</f>
        <v>142333.66162723501</v>
      </c>
      <c r="M147" s="29">
        <f>SUMIFS('Data Repository Table'!$J:$J,'Data Repository Table'!$A:$A,'Economic Cost Analysis'!$A$143,'Data Repository Table'!$C:$C,'Economic Cost Analysis'!$B$143,'Data Repository Table'!$B:$B,'Economic Cost Analysis'!$C$143,'Data Repository Table'!$G:$G,'Economic Cost Analysis'!$D$147,'Data Repository Table'!$H:$H,'Economic Cost Analysis'!$E$147,'Data Repository Table'!$D:$D,'Economic Cost Analysis'!M141)</f>
        <v>133057.43558932497</v>
      </c>
      <c r="N147" s="29">
        <f>SUMIFS('Data Repository Table'!$J:$J,'Data Repository Table'!$A:$A,'Economic Cost Analysis'!$A$143,'Data Repository Table'!$C:$C,'Economic Cost Analysis'!$B$143,'Data Repository Table'!$B:$B,'Economic Cost Analysis'!$C$143,'Data Repository Table'!$G:$G,'Economic Cost Analysis'!$D$147,'Data Repository Table'!$H:$H,'Economic Cost Analysis'!$E$147,'Data Repository Table'!$D:$D,'Economic Cost Analysis'!N141)</f>
        <v>182458.70267756627</v>
      </c>
      <c r="O147" s="29">
        <f>SUMIFS('Data Repository Table'!$J:$J,'Data Repository Table'!$A:$A,'Economic Cost Analysis'!$A$143,'Data Repository Table'!$C:$C,'Economic Cost Analysis'!$B$143,'Data Repository Table'!$B:$B,'Economic Cost Analysis'!$C$143,'Data Repository Table'!$G:$G,'Economic Cost Analysis'!$D$147,'Data Repository Table'!$H:$H,'Economic Cost Analysis'!$E$147,'Data Repository Table'!$D:$D,'Economic Cost Analysis'!O141)</f>
        <v>104660.20871123999</v>
      </c>
      <c r="P147" s="29">
        <f>SUMIFS('Data Repository Table'!$J:$J,'Data Repository Table'!$A:$A,'Economic Cost Analysis'!$A$143,'Data Repository Table'!$C:$C,'Economic Cost Analysis'!$B$143,'Data Repository Table'!$B:$B,'Economic Cost Analysis'!$C$143,'Data Repository Table'!$G:$G,'Economic Cost Analysis'!$D$147,'Data Repository Table'!$H:$H,'Economic Cost Analysis'!$E$147,'Data Repository Table'!$D:$D,'Economic Cost Analysis'!P141)</f>
        <v>126430.43769056996</v>
      </c>
      <c r="Q147" s="29">
        <f>SUMIFS('Data Repository Table'!$J:$J,'Data Repository Table'!$A:$A,'Economic Cost Analysis'!$A$143,'Data Repository Table'!$C:$C,'Economic Cost Analysis'!$B$143,'Data Repository Table'!$B:$B,'Economic Cost Analysis'!$C$143,'Data Repository Table'!$G:$G,'Economic Cost Analysis'!$D$147,'Data Repository Table'!$H:$H,'Economic Cost Analysis'!$E$147,'Data Repository Table'!$D:$D,'Economic Cost Analysis'!Q141)</f>
        <v>230359.10681218505</v>
      </c>
      <c r="R147" s="29">
        <f t="shared" si="22"/>
        <v>2167229.0170341525</v>
      </c>
    </row>
    <row r="148" spans="1:38" ht="14.25" customHeight="1" x14ac:dyDescent="0.3">
      <c r="A148" s="8" t="s">
        <v>58</v>
      </c>
      <c r="B148" s="8" t="s">
        <v>43</v>
      </c>
      <c r="C148" s="8" t="s">
        <v>44</v>
      </c>
      <c r="D148" s="8" t="s">
        <v>51</v>
      </c>
      <c r="E148" s="8" t="s">
        <v>54</v>
      </c>
      <c r="F148" s="29">
        <f>SUMIFS('Data Repository Table'!$J:$J,'Data Repository Table'!$A:$A,'Economic Cost Analysis'!$A$143,'Data Repository Table'!$C:$C,'Economic Cost Analysis'!$B$143,'Data Repository Table'!$B:$B,'Economic Cost Analysis'!$C$143,'Data Repository Table'!$G:$G,'Economic Cost Analysis'!$D$148,'Data Repository Table'!$H:$H,'Economic Cost Analysis'!$E$148,'Data Repository Table'!$D:$D,'Economic Cost Analysis'!F141)</f>
        <v>660756.15261022374</v>
      </c>
      <c r="G148" s="29">
        <f>SUMIFS('Data Repository Table'!$J:$J,'Data Repository Table'!$A:$A,'Economic Cost Analysis'!$A$143,'Data Repository Table'!$C:$C,'Economic Cost Analysis'!$B$143,'Data Repository Table'!$B:$B,'Economic Cost Analysis'!$C$143,'Data Repository Table'!$G:$G,'Economic Cost Analysis'!$D$148,'Data Repository Table'!$H:$H,'Economic Cost Analysis'!$E$148,'Data Repository Table'!$D:$D,'Economic Cost Analysis'!G141)</f>
        <v>529683.55044249841</v>
      </c>
      <c r="H148" s="29">
        <f>SUMIFS('Data Repository Table'!$J:$J,'Data Repository Table'!$A:$A,'Economic Cost Analysis'!$A$143,'Data Repository Table'!$C:$C,'Economic Cost Analysis'!$B$143,'Data Repository Table'!$B:$B,'Economic Cost Analysis'!$C$143,'Data Repository Table'!$G:$G,'Economic Cost Analysis'!$D$148,'Data Repository Table'!$H:$H,'Economic Cost Analysis'!$E$148,'Data Repository Table'!$D:$D,'Economic Cost Analysis'!H141)</f>
        <v>672443.49046857841</v>
      </c>
      <c r="I148" s="29">
        <f>SUMIFS('Data Repository Table'!$J:$J,'Data Repository Table'!$A:$A,'Economic Cost Analysis'!$A$143,'Data Repository Table'!$C:$C,'Economic Cost Analysis'!$B$143,'Data Repository Table'!$B:$B,'Economic Cost Analysis'!$C$143,'Data Repository Table'!$G:$G,'Economic Cost Analysis'!$D$148,'Data Repository Table'!$H:$H,'Economic Cost Analysis'!$E$148,'Data Repository Table'!$D:$D,'Economic Cost Analysis'!I141)</f>
        <v>585948.31082732871</v>
      </c>
      <c r="J148" s="29">
        <f>SUMIFS('Data Repository Table'!$J:$J,'Data Repository Table'!$A:$A,'Economic Cost Analysis'!$A$143,'Data Repository Table'!$C:$C,'Economic Cost Analysis'!$B$143,'Data Repository Table'!$B:$B,'Economic Cost Analysis'!$C$143,'Data Repository Table'!$G:$G,'Economic Cost Analysis'!$D$148,'Data Repository Table'!$H:$H,'Economic Cost Analysis'!$E$148,'Data Repository Table'!$D:$D,'Economic Cost Analysis'!J141)</f>
        <v>504468.75421239575</v>
      </c>
      <c r="K148" s="29">
        <f>SUMIFS('Data Repository Table'!$J:$J,'Data Repository Table'!$A:$A,'Economic Cost Analysis'!$A$143,'Data Repository Table'!$C:$C,'Economic Cost Analysis'!$B$143,'Data Repository Table'!$B:$B,'Economic Cost Analysis'!$C$143,'Data Repository Table'!$G:$G,'Economic Cost Analysis'!$D$148,'Data Repository Table'!$H:$H,'Economic Cost Analysis'!$E$148,'Data Repository Table'!$D:$D,'Economic Cost Analysis'!K141)</f>
        <v>378359.08081662602</v>
      </c>
      <c r="L148" s="29">
        <f>SUMIFS('Data Repository Table'!$J:$J,'Data Repository Table'!$A:$A,'Economic Cost Analysis'!$A$143,'Data Repository Table'!$C:$C,'Economic Cost Analysis'!$B$143,'Data Repository Table'!$B:$B,'Economic Cost Analysis'!$C$143,'Data Repository Table'!$G:$G,'Economic Cost Analysis'!$D$148,'Data Repository Table'!$H:$H,'Economic Cost Analysis'!$E$148,'Data Repository Table'!$D:$D,'Economic Cost Analysis'!L141)</f>
        <v>395823.36873278162</v>
      </c>
      <c r="M148" s="29">
        <f>SUMIFS('Data Repository Table'!$J:$J,'Data Repository Table'!$A:$A,'Economic Cost Analysis'!$A$143,'Data Repository Table'!$C:$C,'Economic Cost Analysis'!$B$143,'Data Repository Table'!$B:$B,'Economic Cost Analysis'!$C$143,'Data Repository Table'!$G:$G,'Economic Cost Analysis'!$D$148,'Data Repository Table'!$H:$H,'Economic Cost Analysis'!$E$148,'Data Repository Table'!$D:$D,'Economic Cost Analysis'!M141)</f>
        <v>329884.52262346615</v>
      </c>
      <c r="N148" s="29">
        <f>SUMIFS('Data Repository Table'!$J:$J,'Data Repository Table'!$A:$A,'Economic Cost Analysis'!$A$143,'Data Repository Table'!$C:$C,'Economic Cost Analysis'!$B$143,'Data Repository Table'!$B:$B,'Economic Cost Analysis'!$C$143,'Data Repository Table'!$G:$G,'Economic Cost Analysis'!$D$148,'Data Repository Table'!$H:$H,'Economic Cost Analysis'!$E$148,'Data Repository Table'!$D:$D,'Economic Cost Analysis'!N141)</f>
        <v>446578.08277619159</v>
      </c>
      <c r="O148" s="29">
        <f>SUMIFS('Data Repository Table'!$J:$J,'Data Repository Table'!$A:$A,'Economic Cost Analysis'!$A$143,'Data Repository Table'!$C:$C,'Economic Cost Analysis'!$B$143,'Data Repository Table'!$B:$B,'Economic Cost Analysis'!$C$143,'Data Repository Table'!$G:$G,'Economic Cost Analysis'!$D$148,'Data Repository Table'!$H:$H,'Economic Cost Analysis'!$E$148,'Data Repository Table'!$D:$D,'Economic Cost Analysis'!O141)</f>
        <v>255084.77622429357</v>
      </c>
      <c r="P148" s="29">
        <f>SUMIFS('Data Repository Table'!$J:$J,'Data Repository Table'!$A:$A,'Economic Cost Analysis'!$A$143,'Data Repository Table'!$C:$C,'Economic Cost Analysis'!$B$143,'Data Repository Table'!$B:$B,'Economic Cost Analysis'!$C$143,'Data Repository Table'!$G:$G,'Economic Cost Analysis'!$D$148,'Data Repository Table'!$H:$H,'Economic Cost Analysis'!$E$148,'Data Repository Table'!$D:$D,'Economic Cost Analysis'!P141)</f>
        <v>307417.20946522552</v>
      </c>
      <c r="Q148" s="29">
        <f>SUMIFS('Data Repository Table'!$J:$J,'Data Repository Table'!$A:$A,'Economic Cost Analysis'!$A$143,'Data Repository Table'!$C:$C,'Economic Cost Analysis'!$B$143,'Data Repository Table'!$B:$B,'Economic Cost Analysis'!$C$143,'Data Repository Table'!$G:$G,'Economic Cost Analysis'!$D$148,'Data Repository Table'!$H:$H,'Economic Cost Analysis'!$E$148,'Data Repository Table'!$D:$D,'Economic Cost Analysis'!Q141)</f>
        <v>612277.97873185331</v>
      </c>
      <c r="R148" s="29">
        <f t="shared" si="22"/>
        <v>5678725.277931462</v>
      </c>
    </row>
    <row r="149" spans="1:38" ht="14.25" customHeight="1" x14ac:dyDescent="0.3">
      <c r="A149" s="8" t="s">
        <v>58</v>
      </c>
      <c r="B149" s="8" t="s">
        <v>43</v>
      </c>
      <c r="C149" s="8" t="s">
        <v>44</v>
      </c>
      <c r="D149" s="8" t="s">
        <v>51</v>
      </c>
      <c r="E149" s="8" t="s">
        <v>55</v>
      </c>
      <c r="F149" s="29">
        <f>SUMIFS('Data Repository Table'!$J:$J,'Data Repository Table'!$A:$A,'Economic Cost Analysis'!$A$143,'Data Repository Table'!$C:$C,'Economic Cost Analysis'!$B$143,'Data Repository Table'!$B:$B,'Economic Cost Analysis'!$C$143,'Data Repository Table'!$G:$G,'Economic Cost Analysis'!$D$149,'Data Repository Table'!$H:$H,'Economic Cost Analysis'!$E$149,'Data Repository Table'!$D:$D,'Economic Cost Analysis'!F141)</f>
        <v>204001.78430538269</v>
      </c>
      <c r="G149" s="29">
        <f>SUMIFS('Data Repository Table'!$J:$J,'Data Repository Table'!$A:$A,'Economic Cost Analysis'!$A$143,'Data Repository Table'!$C:$C,'Economic Cost Analysis'!$B$143,'Data Repository Table'!$B:$B,'Economic Cost Analysis'!$C$143,'Data Repository Table'!$G:$G,'Economic Cost Analysis'!$D$149,'Data Repository Table'!$H:$H,'Economic Cost Analysis'!$E$149,'Data Repository Table'!$D:$D,'Economic Cost Analysis'!G141)</f>
        <v>156736.8476459604</v>
      </c>
      <c r="H149" s="29">
        <f>SUMIFS('Data Repository Table'!$J:$J,'Data Repository Table'!$A:$A,'Economic Cost Analysis'!$A$143,'Data Repository Table'!$C:$C,'Economic Cost Analysis'!$B$143,'Data Repository Table'!$B:$B,'Economic Cost Analysis'!$C$143,'Data Repository Table'!$G:$G,'Economic Cost Analysis'!$D$149,'Data Repository Table'!$H:$H,'Economic Cost Analysis'!$E$149,'Data Repository Table'!$D:$D,'Economic Cost Analysis'!H141)</f>
        <v>244769.18801975637</v>
      </c>
      <c r="I149" s="29">
        <f>SUMIFS('Data Repository Table'!$J:$J,'Data Repository Table'!$A:$A,'Economic Cost Analysis'!$A$143,'Data Repository Table'!$C:$C,'Economic Cost Analysis'!$B$143,'Data Repository Table'!$B:$B,'Economic Cost Analysis'!$C$143,'Data Repository Table'!$G:$G,'Economic Cost Analysis'!$D$149,'Data Repository Table'!$H:$H,'Economic Cost Analysis'!$E$149,'Data Repository Table'!$D:$D,'Economic Cost Analysis'!I141)</f>
        <v>198504.61086128399</v>
      </c>
      <c r="J149" s="29">
        <f>SUMIFS('Data Repository Table'!$J:$J,'Data Repository Table'!$A:$A,'Economic Cost Analysis'!$A$143,'Data Repository Table'!$C:$C,'Economic Cost Analysis'!$B$143,'Data Repository Table'!$B:$B,'Economic Cost Analysis'!$C$143,'Data Repository Table'!$G:$G,'Economic Cost Analysis'!$D$149,'Data Repository Table'!$H:$H,'Economic Cost Analysis'!$E$149,'Data Repository Table'!$D:$D,'Economic Cost Analysis'!J141)</f>
        <v>174673.83751677407</v>
      </c>
      <c r="K149" s="29">
        <f>SUMIFS('Data Repository Table'!$J:$J,'Data Repository Table'!$A:$A,'Economic Cost Analysis'!$A$143,'Data Repository Table'!$C:$C,'Economic Cost Analysis'!$B$143,'Data Repository Table'!$B:$B,'Economic Cost Analysis'!$C$143,'Data Repository Table'!$G:$G,'Economic Cost Analysis'!$D$149,'Data Repository Table'!$H:$H,'Economic Cost Analysis'!$E$149,'Data Repository Table'!$D:$D,'Economic Cost Analysis'!K141)</f>
        <v>117398.02382544601</v>
      </c>
      <c r="L149" s="29">
        <f>SUMIFS('Data Repository Table'!$J:$J,'Data Repository Table'!$A:$A,'Economic Cost Analysis'!$A$143,'Data Repository Table'!$C:$C,'Economic Cost Analysis'!$B$143,'Data Repository Table'!$B:$B,'Economic Cost Analysis'!$C$143,'Data Repository Table'!$G:$G,'Economic Cost Analysis'!$D$149,'Data Repository Table'!$H:$H,'Economic Cost Analysis'!$E$149,'Data Repository Table'!$D:$D,'Economic Cost Analysis'!L141)</f>
        <v>122856.00426868859</v>
      </c>
      <c r="M149" s="29">
        <f>SUMIFS('Data Repository Table'!$J:$J,'Data Repository Table'!$A:$A,'Economic Cost Analysis'!$A$143,'Data Repository Table'!$C:$C,'Economic Cost Analysis'!$B$143,'Data Repository Table'!$B:$B,'Economic Cost Analysis'!$C$143,'Data Repository Table'!$G:$G,'Economic Cost Analysis'!$D$149,'Data Repository Table'!$H:$H,'Economic Cost Analysis'!$E$149,'Data Repository Table'!$D:$D,'Economic Cost Analysis'!M141)</f>
        <v>115969.228431147</v>
      </c>
      <c r="N149" s="29">
        <f>SUMIFS('Data Repository Table'!$J:$J,'Data Repository Table'!$A:$A,'Economic Cost Analysis'!$A$143,'Data Repository Table'!$C:$C,'Economic Cost Analysis'!$B$143,'Data Repository Table'!$B:$B,'Economic Cost Analysis'!$C$143,'Data Repository Table'!$G:$G,'Economic Cost Analysis'!$D$149,'Data Repository Table'!$H:$H,'Economic Cost Analysis'!$E$149,'Data Repository Table'!$D:$D,'Economic Cost Analysis'!N141)</f>
        <v>156435.99509763226</v>
      </c>
      <c r="O149" s="29">
        <f>SUMIFS('Data Repository Table'!$J:$J,'Data Repository Table'!$A:$A,'Economic Cost Analysis'!$A$143,'Data Repository Table'!$C:$C,'Economic Cost Analysis'!$B$143,'Data Repository Table'!$B:$B,'Economic Cost Analysis'!$C$143,'Data Repository Table'!$G:$G,'Economic Cost Analysis'!$D$149,'Data Repository Table'!$H:$H,'Economic Cost Analysis'!$E$149,'Data Repository Table'!$D:$D,'Economic Cost Analysis'!O141)</f>
        <v>85299.480614602799</v>
      </c>
      <c r="P149" s="29">
        <f>SUMIFS('Data Repository Table'!$J:$J,'Data Repository Table'!$A:$A,'Economic Cost Analysis'!$A$143,'Data Repository Table'!$C:$C,'Economic Cost Analysis'!$B$143,'Data Repository Table'!$B:$B,'Economic Cost Analysis'!$C$143,'Data Repository Table'!$G:$G,'Economic Cost Analysis'!$D$149,'Data Repository Table'!$H:$H,'Economic Cost Analysis'!$E$149,'Data Repository Table'!$D:$D,'Economic Cost Analysis'!P141)</f>
        <v>115184.65971776398</v>
      </c>
      <c r="Q149" s="29">
        <f>SUMIFS('Data Repository Table'!$J:$J,'Data Repository Table'!$A:$A,'Economic Cost Analysis'!$A$143,'Data Repository Table'!$C:$C,'Economic Cost Analysis'!$B$143,'Data Repository Table'!$B:$B,'Economic Cost Analysis'!$C$143,'Data Repository Table'!$G:$G,'Economic Cost Analysis'!$D$149,'Data Repository Table'!$H:$H,'Economic Cost Analysis'!$E$149,'Data Repository Table'!$D:$D,'Economic Cost Analysis'!Q141)</f>
        <v>191142.34907568261</v>
      </c>
      <c r="R149" s="29">
        <f t="shared" si="22"/>
        <v>1882972.009380121</v>
      </c>
    </row>
    <row r="150" spans="1:38" ht="14.25" customHeight="1" x14ac:dyDescent="0.3">
      <c r="A150" s="8" t="s">
        <v>58</v>
      </c>
      <c r="B150" s="8" t="s">
        <v>43</v>
      </c>
      <c r="C150" s="8" t="s">
        <v>44</v>
      </c>
      <c r="D150" s="8" t="s">
        <v>56</v>
      </c>
      <c r="E150" s="8" t="s">
        <v>57</v>
      </c>
      <c r="F150" s="29">
        <f>SUMIFS('Data Repository Table'!$J:$J,'Data Repository Table'!$A:$A,'Economic Cost Analysis'!$A$143,'Data Repository Table'!$C:$C,'Economic Cost Analysis'!$B$143,'Data Repository Table'!$B:$B,'Economic Cost Analysis'!$C$143,'Data Repository Table'!$G:$G,'Economic Cost Analysis'!$D$150,'Data Repository Table'!$H:$H,'Economic Cost Analysis'!$E$150,'Data Repository Table'!$D:$D,'Economic Cost Analysis'!F141)</f>
        <v>3067822.9919048399</v>
      </c>
      <c r="G150" s="29">
        <f>SUMIFS('Data Repository Table'!$J:$J,'Data Repository Table'!$A:$A,'Economic Cost Analysis'!$A$143,'Data Repository Table'!$C:$C,'Economic Cost Analysis'!$B$143,'Data Repository Table'!$B:$B,'Economic Cost Analysis'!$C$143,'Data Repository Table'!$G:$G,'Economic Cost Analysis'!$D$150,'Data Repository Table'!$H:$H,'Economic Cost Analysis'!$E$150,'Data Repository Table'!$D:$D,'Economic Cost Analysis'!G141)</f>
        <v>2455342.9186057192</v>
      </c>
      <c r="H150" s="29">
        <f>SUMIFS('Data Repository Table'!$J:$J,'Data Repository Table'!$A:$A,'Economic Cost Analysis'!$A$143,'Data Repository Table'!$C:$C,'Economic Cost Analysis'!$B$143,'Data Repository Table'!$B:$B,'Economic Cost Analysis'!$C$143,'Data Repository Table'!$G:$G,'Economic Cost Analysis'!$D$150,'Data Repository Table'!$H:$H,'Economic Cost Analysis'!$E$150,'Data Repository Table'!$D:$D,'Economic Cost Analysis'!H141)</f>
        <v>3390820.7358167996</v>
      </c>
      <c r="I150" s="29">
        <f>SUMIFS('Data Repository Table'!$J:$J,'Data Repository Table'!$A:$A,'Economic Cost Analysis'!$A$143,'Data Repository Table'!$C:$C,'Economic Cost Analysis'!$B$143,'Data Repository Table'!$B:$B,'Economic Cost Analysis'!$C$143,'Data Repository Table'!$G:$G,'Economic Cost Analysis'!$D$150,'Data Repository Table'!$H:$H,'Economic Cost Analysis'!$E$150,'Data Repository Table'!$D:$D,'Economic Cost Analysis'!I141)</f>
        <v>2725135.5537314997</v>
      </c>
      <c r="J150" s="29">
        <f>SUMIFS('Data Repository Table'!$J:$J,'Data Repository Table'!$A:$A,'Economic Cost Analysis'!$A$143,'Data Repository Table'!$C:$C,'Economic Cost Analysis'!$B$143,'Data Repository Table'!$B:$B,'Economic Cost Analysis'!$C$143,'Data Repository Table'!$G:$G,'Economic Cost Analysis'!$D$150,'Data Repository Table'!$H:$H,'Economic Cost Analysis'!$E$150,'Data Repository Table'!$D:$D,'Economic Cost Analysis'!J141)</f>
        <v>2517178.5408305251</v>
      </c>
      <c r="K150" s="29">
        <f>SUMIFS('Data Repository Table'!$J:$J,'Data Repository Table'!$A:$A,'Economic Cost Analysis'!$A$143,'Data Repository Table'!$C:$C,'Economic Cost Analysis'!$B$143,'Data Repository Table'!$B:$B,'Economic Cost Analysis'!$C$143,'Data Repository Table'!$G:$G,'Economic Cost Analysis'!$D$150,'Data Repository Table'!$H:$H,'Economic Cost Analysis'!$E$150,'Data Repository Table'!$D:$D,'Economic Cost Analysis'!K141)</f>
        <v>1767206.136907575</v>
      </c>
      <c r="L150" s="29">
        <f>SUMIFS('Data Repository Table'!$J:$J,'Data Repository Table'!$A:$A,'Economic Cost Analysis'!$A$143,'Data Repository Table'!$C:$C,'Economic Cost Analysis'!$B$143,'Data Repository Table'!$B:$B,'Economic Cost Analysis'!$C$143,'Data Repository Table'!$G:$G,'Economic Cost Analysis'!$D$150,'Data Repository Table'!$H:$H,'Economic Cost Analysis'!$E$150,'Data Repository Table'!$D:$D,'Economic Cost Analysis'!L141)</f>
        <v>1961436.6334718997</v>
      </c>
      <c r="M150" s="29">
        <f>SUMIFS('Data Repository Table'!$J:$J,'Data Repository Table'!$A:$A,'Economic Cost Analysis'!$A$143,'Data Repository Table'!$C:$C,'Economic Cost Analysis'!$B$143,'Data Repository Table'!$B:$B,'Economic Cost Analysis'!$C$143,'Data Repository Table'!$G:$G,'Economic Cost Analysis'!$D$150,'Data Repository Table'!$H:$H,'Economic Cost Analysis'!$E$150,'Data Repository Table'!$D:$D,'Economic Cost Analysis'!M141)</f>
        <v>1593530.5935860998</v>
      </c>
      <c r="N150" s="29">
        <f>SUMIFS('Data Repository Table'!$J:$J,'Data Repository Table'!$A:$A,'Economic Cost Analysis'!$A$143,'Data Repository Table'!$C:$C,'Economic Cost Analysis'!$B$143,'Data Repository Table'!$B:$B,'Economic Cost Analysis'!$C$143,'Data Repository Table'!$G:$G,'Economic Cost Analysis'!$D$150,'Data Repository Table'!$H:$H,'Economic Cost Analysis'!$E$150,'Data Repository Table'!$D:$D,'Economic Cost Analysis'!N141)</f>
        <v>2258113.7891461495</v>
      </c>
      <c r="O150" s="29">
        <f>SUMIFS('Data Repository Table'!$J:$J,'Data Repository Table'!$A:$A,'Economic Cost Analysis'!$A$143,'Data Repository Table'!$C:$C,'Economic Cost Analysis'!$B$143,'Data Repository Table'!$B:$B,'Economic Cost Analysis'!$C$143,'Data Repository Table'!$G:$G,'Economic Cost Analysis'!$D$150,'Data Repository Table'!$H:$H,'Economic Cost Analysis'!$E$150,'Data Repository Table'!$D:$D,'Economic Cost Analysis'!O141)</f>
        <v>1190031.30652068</v>
      </c>
      <c r="P150" s="29">
        <f>SUMIFS('Data Repository Table'!$J:$J,'Data Repository Table'!$A:$A,'Economic Cost Analysis'!$A$143,'Data Repository Table'!$C:$C,'Economic Cost Analysis'!$B$143,'Data Repository Table'!$B:$B,'Economic Cost Analysis'!$C$143,'Data Repository Table'!$G:$G,'Economic Cost Analysis'!$D$150,'Data Repository Table'!$H:$H,'Economic Cost Analysis'!$E$150,'Data Repository Table'!$D:$D,'Economic Cost Analysis'!P141)</f>
        <v>1572119.1696365993</v>
      </c>
      <c r="Q150" s="29">
        <f>SUMIFS('Data Repository Table'!$J:$J,'Data Repository Table'!$A:$A,'Economic Cost Analysis'!$A$143,'Data Repository Table'!$C:$C,'Economic Cost Analysis'!$B$143,'Data Repository Table'!$B:$B,'Economic Cost Analysis'!$C$143,'Data Repository Table'!$G:$G,'Economic Cost Analysis'!$D$150,'Data Repository Table'!$H:$H,'Economic Cost Analysis'!$E$150,'Data Repository Table'!$D:$D,'Economic Cost Analysis'!Q141)</f>
        <v>2829210.9406183348</v>
      </c>
      <c r="R150" s="29">
        <f t="shared" si="22"/>
        <v>27327949.310776718</v>
      </c>
    </row>
    <row r="151" spans="1:38" ht="14.25" customHeight="1" thickBot="1" x14ac:dyDescent="0.35">
      <c r="A151" s="106" t="s">
        <v>62</v>
      </c>
      <c r="B151" s="106" t="s">
        <v>43</v>
      </c>
      <c r="C151" s="106"/>
      <c r="D151" s="106"/>
      <c r="E151" s="106"/>
      <c r="F151" s="109">
        <f>SUMIFS('Data Repository Table'!$J:$J,'Data Repository Table'!$A:$A,'Economic Cost Analysis'!$A$151,'Data Repository Table'!$C:$C,'Economic Cost Analysis'!$B$151,'Data Repository Table'!$D:$D,'Economic Cost Analysis'!F141)</f>
        <v>234.24199100000001</v>
      </c>
      <c r="G151" s="109">
        <f>SUMIFS('Data Repository Table'!$J:$J,'Data Repository Table'!$A:$A,'Economic Cost Analysis'!$A$151,'Data Repository Table'!$C:$C,'Economic Cost Analysis'!$B$151,'Data Repository Table'!$D:$D,'Economic Cost Analysis'!G141)</f>
        <v>203.740703</v>
      </c>
      <c r="H151" s="109">
        <f>SUMIFS('Data Repository Table'!$J:$J,'Data Repository Table'!$A:$A,'Economic Cost Analysis'!$A$151,'Data Repository Table'!$C:$C,'Economic Cost Analysis'!$B$151,'Data Repository Table'!$D:$D,'Economic Cost Analysis'!H141)</f>
        <v>192.23546099999999</v>
      </c>
      <c r="I151" s="109">
        <f>SUMIFS('Data Repository Table'!$J:$J,'Data Repository Table'!$A:$A,'Economic Cost Analysis'!$A$151,'Data Repository Table'!$C:$C,'Economic Cost Analysis'!$B$151,'Data Repository Table'!$D:$D,'Economic Cost Analysis'!I141)</f>
        <v>176.36956599999999</v>
      </c>
      <c r="J151" s="109">
        <f>SUMIFS('Data Repository Table'!$J:$J,'Data Repository Table'!$A:$A,'Economic Cost Analysis'!$A$151,'Data Repository Table'!$C:$C,'Economic Cost Analysis'!$B$151,'Data Repository Table'!$D:$D,'Economic Cost Analysis'!J141)</f>
        <v>206.09105</v>
      </c>
      <c r="K151" s="109">
        <f>SUMIFS('Data Repository Table'!$J:$J,'Data Repository Table'!$A:$A,'Economic Cost Analysis'!$A$151,'Data Repository Table'!$C:$C,'Economic Cost Analysis'!$B$151,'Data Repository Table'!$D:$D,'Economic Cost Analysis'!K141)</f>
        <v>141.32156660000001</v>
      </c>
      <c r="L151" s="109">
        <f>SUMIFS('Data Repository Table'!$J:$J,'Data Repository Table'!$A:$A,'Economic Cost Analysis'!$A$151,'Data Repository Table'!$C:$C,'Economic Cost Analysis'!$B$151,'Data Repository Table'!$D:$D,'Economic Cost Analysis'!L141)</f>
        <v>214.20249699999999</v>
      </c>
      <c r="M151" s="109">
        <f>SUMIFS('Data Repository Table'!$J:$J,'Data Repository Table'!$A:$A,'Economic Cost Analysis'!$A$151,'Data Repository Table'!$C:$C,'Economic Cost Analysis'!$B$151,'Data Repository Table'!$D:$D,'Economic Cost Analysis'!M141)</f>
        <v>211.43019899999999</v>
      </c>
      <c r="N151" s="109">
        <f>SUMIFS('Data Repository Table'!$J:$J,'Data Repository Table'!$A:$A,'Economic Cost Analysis'!$A$151,'Data Repository Table'!$C:$C,'Economic Cost Analysis'!$B$151,'Data Repository Table'!$D:$D,'Economic Cost Analysis'!N141)</f>
        <v>141.81421700000001</v>
      </c>
      <c r="O151" s="109">
        <f>SUMIFS('Data Repository Table'!$J:$J,'Data Repository Table'!$A:$A,'Economic Cost Analysis'!$A$151,'Data Repository Table'!$C:$C,'Economic Cost Analysis'!$B$151,'Data Repository Table'!$D:$D,'Economic Cost Analysis'!O141)</f>
        <v>118.441136</v>
      </c>
      <c r="P151" s="109">
        <f>SUMIFS('Data Repository Table'!$J:$J,'Data Repository Table'!$A:$A,'Economic Cost Analysis'!$A$151,'Data Repository Table'!$C:$C,'Economic Cost Analysis'!$B$151,'Data Repository Table'!$D:$D,'Economic Cost Analysis'!P141)</f>
        <v>116.407369</v>
      </c>
      <c r="Q151" s="109">
        <f>SUMIFS('Data Repository Table'!$J:$J,'Data Repository Table'!$A:$A,'Economic Cost Analysis'!$A$151,'Data Repository Table'!$C:$C,'Economic Cost Analysis'!$B$151,'Data Repository Table'!$D:$D,'Economic Cost Analysis'!Q141)</f>
        <v>140.38033399999998</v>
      </c>
      <c r="R151" s="109">
        <f t="shared" si="22"/>
        <v>2096.6760896000001</v>
      </c>
    </row>
    <row r="152" spans="1:38" ht="14.25" customHeight="1" thickTop="1" thickBot="1" x14ac:dyDescent="0.35">
      <c r="A152" s="110"/>
      <c r="B152" s="113"/>
      <c r="C152" s="112"/>
      <c r="D152" s="205" t="s">
        <v>132</v>
      </c>
      <c r="E152" s="206"/>
      <c r="F152" s="105">
        <f>(F143+F144+F145+F146+F147+F148+F149+F150)/(F151*1000)</f>
        <v>43.946662144296546</v>
      </c>
      <c r="G152" s="105">
        <f t="shared" ref="G152:Q152" si="23">(G143+G144+G145+G146+G147+G148+G149+G150)/(G151*1000)</f>
        <v>41.413891642291681</v>
      </c>
      <c r="H152" s="105">
        <f t="shared" si="23"/>
        <v>57.240286072781991</v>
      </c>
      <c r="I152" s="105">
        <f t="shared" si="23"/>
        <v>52.62951754308704</v>
      </c>
      <c r="J152" s="105">
        <f t="shared" si="23"/>
        <v>39.550918404295302</v>
      </c>
      <c r="K152" s="105">
        <f t="shared" si="23"/>
        <v>41.115877547190145</v>
      </c>
      <c r="L152" s="105">
        <f t="shared" si="23"/>
        <v>29.20578048389574</v>
      </c>
      <c r="M152" s="105">
        <f t="shared" si="23"/>
        <v>25.580866055250283</v>
      </c>
      <c r="N152" s="105">
        <f t="shared" si="23"/>
        <v>53.054883130234089</v>
      </c>
      <c r="O152" s="105">
        <f t="shared" si="23"/>
        <v>35.401717469898514</v>
      </c>
      <c r="P152" s="105">
        <f t="shared" si="23"/>
        <v>45.568919371553029</v>
      </c>
      <c r="Q152" s="105">
        <f t="shared" si="23"/>
        <v>66.874292686073616</v>
      </c>
      <c r="R152" s="105">
        <f t="shared" si="22"/>
        <v>531.58361255084799</v>
      </c>
    </row>
    <row r="153" spans="1:38" ht="14.25" customHeight="1" thickTop="1" x14ac:dyDescent="0.3">
      <c r="A153" s="8"/>
      <c r="B153" s="8"/>
      <c r="C153" s="8"/>
      <c r="D153" s="8"/>
      <c r="E153" s="8"/>
      <c r="F153" s="29"/>
      <c r="G153" s="29"/>
      <c r="H153" s="29"/>
      <c r="I153" s="29"/>
      <c r="J153" s="29"/>
      <c r="K153" s="29"/>
      <c r="L153" s="29"/>
      <c r="M153" s="29"/>
      <c r="N153" s="29"/>
      <c r="O153" s="29"/>
      <c r="P153" s="29"/>
      <c r="Q153" s="29"/>
      <c r="R153" s="29"/>
    </row>
    <row r="154" spans="1:38" ht="14.25" customHeight="1" x14ac:dyDescent="0.3">
      <c r="A154" s="199" t="s">
        <v>133</v>
      </c>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53"/>
      <c r="X154" s="153"/>
      <c r="Y154" s="153"/>
      <c r="Z154" s="153"/>
      <c r="AA154" s="153"/>
      <c r="AB154" s="153"/>
      <c r="AC154" s="153"/>
      <c r="AD154" s="153"/>
      <c r="AE154" s="153"/>
      <c r="AF154" s="153"/>
      <c r="AG154" s="153"/>
      <c r="AH154" s="153"/>
      <c r="AI154" s="153"/>
      <c r="AJ154" s="153"/>
      <c r="AK154" s="153"/>
      <c r="AL154" s="153"/>
    </row>
    <row r="155" spans="1:38" ht="14.25" customHeight="1" x14ac:dyDescent="0.3">
      <c r="A155" s="199" t="s">
        <v>134</v>
      </c>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9"/>
      <c r="X155" s="194"/>
      <c r="Y155" s="194"/>
      <c r="Z155" s="194"/>
      <c r="AA155" s="194"/>
      <c r="AB155" s="194"/>
      <c r="AC155" s="194"/>
      <c r="AD155" s="194"/>
      <c r="AE155" s="194"/>
      <c r="AF155" s="194"/>
      <c r="AG155" s="194"/>
      <c r="AH155" s="194"/>
      <c r="AI155" s="194"/>
      <c r="AJ155" s="194"/>
      <c r="AK155" s="194"/>
      <c r="AL155" s="194"/>
    </row>
    <row r="156" spans="1:38" ht="14.25" customHeight="1" x14ac:dyDescent="0.3">
      <c r="A156" s="199" t="s">
        <v>135</v>
      </c>
      <c r="B156" s="194"/>
      <c r="C156" s="194"/>
      <c r="D156" s="194"/>
      <c r="E156" s="194"/>
      <c r="F156" s="194"/>
      <c r="G156" s="194"/>
      <c r="H156" s="194"/>
      <c r="I156" s="194"/>
      <c r="J156" s="194"/>
      <c r="K156" s="194"/>
      <c r="L156" s="194"/>
      <c r="M156" s="154"/>
      <c r="N156" s="154"/>
      <c r="O156" s="154"/>
      <c r="P156" s="154"/>
      <c r="Q156" s="154"/>
      <c r="R156" s="154"/>
      <c r="S156" s="154"/>
      <c r="T156" s="154"/>
      <c r="U156" s="154"/>
      <c r="V156" s="154"/>
      <c r="W156" s="155"/>
      <c r="X156" s="154"/>
      <c r="Y156" s="154"/>
      <c r="Z156" s="154"/>
      <c r="AA156" s="154"/>
      <c r="AB156" s="154"/>
      <c r="AC156" s="154"/>
      <c r="AD156" s="154"/>
      <c r="AE156" s="154"/>
      <c r="AF156" s="154"/>
      <c r="AG156" s="154"/>
      <c r="AH156" s="154"/>
      <c r="AI156" s="154"/>
      <c r="AJ156" s="154"/>
      <c r="AK156" s="154"/>
      <c r="AL156" s="154"/>
    </row>
    <row r="157" spans="1:38" ht="14.25" customHeight="1" x14ac:dyDescent="0.3">
      <c r="A157" s="199" t="s">
        <v>136</v>
      </c>
      <c r="B157" s="194"/>
      <c r="C157" s="194"/>
      <c r="D157" s="194"/>
      <c r="E157" s="194"/>
      <c r="F157" s="194"/>
      <c r="G157" s="194"/>
      <c r="H157" s="194"/>
      <c r="I157" s="194"/>
      <c r="J157" s="194"/>
      <c r="K157" s="194"/>
      <c r="L157" s="194"/>
      <c r="M157" s="194"/>
      <c r="N157" s="154"/>
      <c r="O157" s="154"/>
      <c r="P157" s="154"/>
      <c r="Q157" s="154"/>
      <c r="R157" s="154"/>
      <c r="S157" s="154"/>
      <c r="T157" s="154"/>
      <c r="U157" s="154"/>
      <c r="V157" s="154"/>
      <c r="W157" s="155"/>
      <c r="X157" s="154"/>
      <c r="Y157" s="154"/>
      <c r="Z157" s="154"/>
      <c r="AA157" s="154"/>
      <c r="AB157" s="154"/>
      <c r="AC157" s="154"/>
      <c r="AD157" s="154"/>
      <c r="AE157" s="154"/>
      <c r="AF157" s="154"/>
      <c r="AG157" s="154"/>
      <c r="AH157" s="154"/>
      <c r="AI157" s="154"/>
      <c r="AJ157" s="154"/>
      <c r="AK157" s="154"/>
      <c r="AL157" s="154"/>
    </row>
    <row r="158" spans="1:38" ht="14.25" customHeight="1" x14ac:dyDescent="0.3">
      <c r="A158" s="199" t="s">
        <v>137</v>
      </c>
      <c r="B158" s="194"/>
      <c r="C158" s="194"/>
      <c r="D158" s="194"/>
      <c r="E158" s="194"/>
      <c r="F158" s="194"/>
      <c r="G158" s="194"/>
      <c r="H158" s="194"/>
      <c r="I158" s="194"/>
      <c r="J158" s="194"/>
      <c r="K158" s="194"/>
      <c r="L158" s="194"/>
      <c r="M158" s="194"/>
      <c r="N158" s="154"/>
      <c r="O158" s="154"/>
      <c r="P158" s="154"/>
      <c r="Q158" s="154"/>
      <c r="R158" s="154"/>
      <c r="S158" s="154"/>
      <c r="T158" s="154"/>
      <c r="U158" s="154"/>
      <c r="V158" s="154"/>
      <c r="W158" s="155"/>
      <c r="X158" s="154"/>
      <c r="Y158" s="154"/>
      <c r="Z158" s="154"/>
      <c r="AA158" s="154"/>
      <c r="AB158" s="154"/>
      <c r="AC158" s="154"/>
      <c r="AD158" s="154"/>
      <c r="AE158" s="154"/>
      <c r="AF158" s="154"/>
      <c r="AG158" s="154"/>
      <c r="AH158" s="154"/>
      <c r="AI158" s="154"/>
      <c r="AJ158" s="154"/>
      <c r="AK158" s="154"/>
      <c r="AL158" s="154"/>
    </row>
    <row r="159" spans="1:38" ht="14.25" customHeight="1" x14ac:dyDescent="0.3">
      <c r="A159" s="199" t="s">
        <v>138</v>
      </c>
      <c r="B159" s="194"/>
      <c r="C159" s="194"/>
      <c r="D159" s="194"/>
      <c r="E159" s="194"/>
      <c r="F159" s="194"/>
      <c r="G159" s="194"/>
      <c r="H159" s="194"/>
      <c r="I159" s="194"/>
      <c r="J159" s="194"/>
      <c r="K159" s="194"/>
      <c r="L159" s="194"/>
      <c r="M159" s="194"/>
      <c r="N159" s="154"/>
      <c r="O159" s="154"/>
      <c r="P159" s="154"/>
      <c r="Q159" s="154"/>
      <c r="R159" s="154"/>
      <c r="S159" s="154"/>
      <c r="T159" s="154"/>
      <c r="U159" s="154"/>
      <c r="V159" s="154"/>
      <c r="W159" s="155"/>
      <c r="X159" s="154"/>
      <c r="Y159" s="154"/>
      <c r="Z159" s="154"/>
      <c r="AA159" s="154"/>
      <c r="AB159" s="154"/>
      <c r="AC159" s="154"/>
      <c r="AD159" s="154"/>
      <c r="AE159" s="154"/>
      <c r="AF159" s="154"/>
      <c r="AG159" s="154"/>
      <c r="AH159" s="154"/>
      <c r="AI159" s="154"/>
      <c r="AJ159" s="154"/>
      <c r="AK159" s="154"/>
      <c r="AL159" s="154"/>
    </row>
    <row r="160" spans="1:38" ht="14.25" customHeight="1" x14ac:dyDescent="0.3">
      <c r="A160" s="199" t="s">
        <v>139</v>
      </c>
      <c r="B160" s="194"/>
      <c r="C160" s="194"/>
      <c r="D160" s="194"/>
      <c r="E160" s="194"/>
      <c r="F160" s="194"/>
      <c r="G160" s="194"/>
      <c r="H160" s="194"/>
      <c r="I160" s="194"/>
      <c r="J160" s="194"/>
      <c r="K160" s="194"/>
      <c r="L160" s="194"/>
      <c r="M160" s="194"/>
      <c r="N160" s="194"/>
      <c r="O160" s="194"/>
      <c r="P160" s="154"/>
      <c r="Q160" s="154"/>
      <c r="R160" s="154"/>
      <c r="S160" s="154"/>
      <c r="T160" s="154"/>
      <c r="U160" s="154"/>
      <c r="V160" s="154"/>
      <c r="W160" s="155"/>
      <c r="X160" s="154"/>
      <c r="Y160" s="154"/>
      <c r="Z160" s="154"/>
      <c r="AA160" s="154"/>
      <c r="AB160" s="154"/>
      <c r="AC160" s="154"/>
      <c r="AD160" s="154"/>
      <c r="AE160" s="154"/>
      <c r="AF160" s="154"/>
      <c r="AG160" s="154"/>
      <c r="AH160" s="154"/>
      <c r="AI160" s="154"/>
      <c r="AJ160" s="154"/>
      <c r="AK160" s="154"/>
      <c r="AL160" s="154"/>
    </row>
    <row r="161" spans="1:38" ht="14.25" customHeight="1" x14ac:dyDescent="0.3">
      <c r="A161" s="199" t="s">
        <v>140</v>
      </c>
      <c r="B161" s="194"/>
      <c r="C161" s="194"/>
      <c r="D161" s="194"/>
      <c r="E161" s="194"/>
      <c r="F161" s="194"/>
      <c r="G161" s="194"/>
      <c r="H161" s="194"/>
      <c r="I161" s="194"/>
      <c r="J161" s="194"/>
      <c r="K161" s="194"/>
      <c r="L161" s="194"/>
      <c r="M161" s="194"/>
      <c r="N161" s="194"/>
      <c r="O161" s="21"/>
      <c r="P161" s="154"/>
      <c r="Q161" s="154"/>
      <c r="R161" s="154"/>
      <c r="S161" s="154"/>
      <c r="T161" s="154"/>
      <c r="U161" s="154"/>
      <c r="V161" s="154"/>
      <c r="W161" s="155"/>
      <c r="X161" s="154"/>
      <c r="Y161" s="154"/>
      <c r="Z161" s="154"/>
      <c r="AA161" s="154"/>
      <c r="AB161" s="154"/>
      <c r="AC161" s="154"/>
      <c r="AD161" s="154"/>
      <c r="AE161" s="154"/>
      <c r="AF161" s="154"/>
      <c r="AG161" s="154"/>
      <c r="AH161" s="154"/>
      <c r="AI161" s="154"/>
      <c r="AJ161" s="154"/>
      <c r="AK161" s="154"/>
      <c r="AL161" s="154"/>
    </row>
    <row r="162" spans="1:38" ht="14.25" customHeight="1" x14ac:dyDescent="0.3">
      <c r="A162" s="194"/>
      <c r="B162" s="194"/>
      <c r="C162" s="194"/>
      <c r="D162" s="194"/>
      <c r="E162" s="194"/>
      <c r="F162" s="194"/>
      <c r="G162" s="194"/>
      <c r="H162" s="194"/>
      <c r="I162" s="194"/>
      <c r="J162" s="194"/>
      <c r="K162" s="194"/>
      <c r="L162" s="194"/>
      <c r="M162" s="194"/>
      <c r="N162" s="194"/>
      <c r="O162" s="7"/>
      <c r="P162" s="7"/>
      <c r="Q162" s="7"/>
      <c r="R162" s="7"/>
    </row>
    <row r="163" spans="1:38" ht="14.25" customHeight="1" x14ac:dyDescent="0.3">
      <c r="A163" s="23" t="s">
        <v>141</v>
      </c>
      <c r="F163" s="4"/>
      <c r="G163" s="4"/>
      <c r="H163" s="4"/>
      <c r="I163" s="4"/>
      <c r="J163" s="4"/>
      <c r="K163" s="4"/>
      <c r="L163" s="4"/>
      <c r="M163" s="4"/>
      <c r="N163" s="4"/>
      <c r="O163" s="4"/>
      <c r="P163" s="4"/>
      <c r="Q163" s="4"/>
      <c r="R163" s="4"/>
    </row>
    <row r="164" spans="1:38" ht="14.25" customHeight="1" x14ac:dyDescent="0.3">
      <c r="A164" s="124" t="s">
        <v>2</v>
      </c>
      <c r="B164" s="124" t="s">
        <v>6</v>
      </c>
      <c r="C164" s="124" t="s">
        <v>117</v>
      </c>
      <c r="D164" s="124" t="s">
        <v>45</v>
      </c>
      <c r="E164" s="124" t="s">
        <v>118</v>
      </c>
      <c r="F164" s="136">
        <v>41456</v>
      </c>
      <c r="G164" s="136">
        <v>41487</v>
      </c>
      <c r="H164" s="136">
        <v>41518</v>
      </c>
      <c r="I164" s="136">
        <v>41548</v>
      </c>
      <c r="J164" s="136">
        <v>41579</v>
      </c>
      <c r="K164" s="136">
        <v>41609</v>
      </c>
      <c r="L164" s="136">
        <v>41640</v>
      </c>
      <c r="M164" s="136">
        <v>41671</v>
      </c>
      <c r="N164" s="136">
        <v>41699</v>
      </c>
      <c r="O164" s="136">
        <v>41730</v>
      </c>
      <c r="P164" s="136">
        <v>41760</v>
      </c>
      <c r="Q164" s="136">
        <v>41791</v>
      </c>
      <c r="R164" s="4"/>
    </row>
    <row r="165" spans="1:38" ht="14.25" customHeight="1" x14ac:dyDescent="0.3">
      <c r="A165" s="124"/>
      <c r="B165" s="124"/>
      <c r="C165" s="124"/>
      <c r="D165" s="131"/>
      <c r="E165" s="150"/>
      <c r="F165" s="150"/>
      <c r="G165" s="150"/>
      <c r="H165" s="150"/>
      <c r="I165" s="150"/>
      <c r="J165" s="150"/>
      <c r="K165" s="150"/>
      <c r="L165" s="150"/>
      <c r="M165" s="150"/>
      <c r="N165" s="150"/>
      <c r="O165" s="150"/>
      <c r="P165" s="150"/>
      <c r="Q165" s="150"/>
      <c r="R165" s="20" t="s">
        <v>119</v>
      </c>
    </row>
    <row r="166" spans="1:38" ht="14.25" customHeight="1" x14ac:dyDescent="0.3">
      <c r="A166" s="8" t="s">
        <v>58</v>
      </c>
      <c r="B166" s="8" t="s">
        <v>124</v>
      </c>
      <c r="C166" s="8" t="s">
        <v>44</v>
      </c>
      <c r="D166" s="8" t="s">
        <v>46</v>
      </c>
      <c r="E166" s="8" t="s">
        <v>47</v>
      </c>
      <c r="F166" s="29">
        <f t="shared" ref="F166:Q166" si="24">F104-G51</f>
        <v>2657990.4700374426</v>
      </c>
      <c r="G166" s="29">
        <f t="shared" si="24"/>
        <v>2683441.4217942143</v>
      </c>
      <c r="H166" s="29">
        <f t="shared" si="24"/>
        <v>2750517.8420831459</v>
      </c>
      <c r="I166" s="29">
        <f t="shared" si="24"/>
        <v>2927644.6248226436</v>
      </c>
      <c r="J166" s="29">
        <f t="shared" si="24"/>
        <v>3050638.9948652461</v>
      </c>
      <c r="K166" s="29">
        <f t="shared" si="24"/>
        <v>183254.5079939086</v>
      </c>
      <c r="L166" s="29">
        <f t="shared" si="24"/>
        <v>-1365906.2084312672</v>
      </c>
      <c r="M166" s="29">
        <f t="shared" si="24"/>
        <v>-1874344.1054043192</v>
      </c>
      <c r="N166" s="29">
        <f t="shared" si="24"/>
        <v>-1375138.292643467</v>
      </c>
      <c r="O166" s="29">
        <f t="shared" si="24"/>
        <v>-2005065.6087033441</v>
      </c>
      <c r="P166" s="29">
        <f t="shared" si="24"/>
        <v>-2559892.4119440671</v>
      </c>
      <c r="Q166" s="29">
        <f t="shared" si="24"/>
        <v>-242629.87166701257</v>
      </c>
      <c r="R166" s="29">
        <f>SUM(F166:Q166)</f>
        <v>4830511.362803123</v>
      </c>
    </row>
    <row r="167" spans="1:38" ht="14.25" customHeight="1" x14ac:dyDescent="0.3">
      <c r="A167" s="8" t="s">
        <v>58</v>
      </c>
      <c r="B167" s="8" t="s">
        <v>124</v>
      </c>
      <c r="C167" s="8" t="s">
        <v>44</v>
      </c>
      <c r="D167" s="8" t="s">
        <v>48</v>
      </c>
      <c r="E167" s="8" t="s">
        <v>49</v>
      </c>
      <c r="F167" s="29">
        <f t="shared" ref="F167:Q167" si="25">F105-G52</f>
        <v>1263796.6413065605</v>
      </c>
      <c r="G167" s="29">
        <f t="shared" si="25"/>
        <v>1282764.9730704585</v>
      </c>
      <c r="H167" s="29">
        <f t="shared" si="25"/>
        <v>1343044.0996912122</v>
      </c>
      <c r="I167" s="29">
        <f t="shared" si="25"/>
        <v>1364704.7660143711</v>
      </c>
      <c r="J167" s="29">
        <f t="shared" si="25"/>
        <v>1376524.2768762535</v>
      </c>
      <c r="K167" s="29">
        <f t="shared" si="25"/>
        <v>119510.91206516745</v>
      </c>
      <c r="L167" s="29">
        <f t="shared" si="25"/>
        <v>-679136.28658790886</v>
      </c>
      <c r="M167" s="29">
        <f t="shared" si="25"/>
        <v>-778869.98790889513</v>
      </c>
      <c r="N167" s="29">
        <f t="shared" si="25"/>
        <v>-653484.99730761629</v>
      </c>
      <c r="O167" s="29">
        <f t="shared" si="25"/>
        <v>-566449.30101642013</v>
      </c>
      <c r="P167" s="29">
        <f t="shared" si="25"/>
        <v>-710005.60268232413</v>
      </c>
      <c r="Q167" s="29">
        <f t="shared" si="25"/>
        <v>131916.34699184587</v>
      </c>
      <c r="R167" s="29">
        <f>SUM(F167:Q167)</f>
        <v>3494315.8405127036</v>
      </c>
    </row>
    <row r="168" spans="1:38" ht="14.25" customHeight="1" x14ac:dyDescent="0.3">
      <c r="A168" s="8" t="s">
        <v>58</v>
      </c>
      <c r="B168" s="8" t="s">
        <v>124</v>
      </c>
      <c r="C168" s="8" t="s">
        <v>44</v>
      </c>
      <c r="D168" s="8" t="s">
        <v>48</v>
      </c>
      <c r="E168" s="8" t="s">
        <v>50</v>
      </c>
      <c r="F168" s="29">
        <f t="shared" ref="F168:Q168" si="26">F106-G53</f>
        <v>1168763.8310016063</v>
      </c>
      <c r="G168" s="29">
        <f t="shared" si="26"/>
        <v>1404227.835457162</v>
      </c>
      <c r="H168" s="29">
        <f t="shared" si="26"/>
        <v>1392318.5397264445</v>
      </c>
      <c r="I168" s="29">
        <f t="shared" si="26"/>
        <v>1700284.8845070098</v>
      </c>
      <c r="J168" s="29">
        <f t="shared" si="26"/>
        <v>1388635.3034293912</v>
      </c>
      <c r="K168" s="29">
        <f t="shared" si="26"/>
        <v>303675.02782598324</v>
      </c>
      <c r="L168" s="29">
        <f t="shared" si="26"/>
        <v>-590538.85931308009</v>
      </c>
      <c r="M168" s="29">
        <f t="shared" si="26"/>
        <v>-676523.44415819272</v>
      </c>
      <c r="N168" s="29">
        <f t="shared" si="26"/>
        <v>-553841.46491789818</v>
      </c>
      <c r="O168" s="29">
        <f t="shared" si="26"/>
        <v>-375102.62882701959</v>
      </c>
      <c r="P168" s="29">
        <f t="shared" si="26"/>
        <v>-615985.64244057517</v>
      </c>
      <c r="Q168" s="29">
        <f t="shared" si="26"/>
        <v>-36069.070821284782</v>
      </c>
      <c r="R168" s="29">
        <f t="shared" ref="R168:R172" si="27">SUM(F168:Q168)</f>
        <v>4509844.3114695456</v>
      </c>
    </row>
    <row r="169" spans="1:38" ht="14.25" customHeight="1" x14ac:dyDescent="0.3">
      <c r="A169" s="8" t="s">
        <v>58</v>
      </c>
      <c r="B169" s="8" t="s">
        <v>124</v>
      </c>
      <c r="C169" s="8" t="s">
        <v>44</v>
      </c>
      <c r="D169" s="8" t="s">
        <v>51</v>
      </c>
      <c r="E169" s="8" t="s">
        <v>52</v>
      </c>
      <c r="F169" s="29">
        <f t="shared" ref="F169:Q169" si="28">F107-G54</f>
        <v>979319.02999028144</v>
      </c>
      <c r="G169" s="29">
        <f t="shared" si="28"/>
        <v>891851.8408548017</v>
      </c>
      <c r="H169" s="29">
        <f t="shared" si="28"/>
        <v>1019240.8137042387</v>
      </c>
      <c r="I169" s="29">
        <f t="shared" si="28"/>
        <v>982356.94936974114</v>
      </c>
      <c r="J169" s="29">
        <f t="shared" si="28"/>
        <v>987827.61711511482</v>
      </c>
      <c r="K169" s="29">
        <f t="shared" si="28"/>
        <v>-54590.129816028289</v>
      </c>
      <c r="L169" s="29">
        <f t="shared" si="28"/>
        <v>-563110.09237573482</v>
      </c>
      <c r="M169" s="29">
        <f t="shared" si="28"/>
        <v>-462123.41552427784</v>
      </c>
      <c r="N169" s="29">
        <f t="shared" si="28"/>
        <v>-572729.63366138004</v>
      </c>
      <c r="O169" s="29">
        <f t="shared" si="28"/>
        <v>-473432.10416652355</v>
      </c>
      <c r="P169" s="29">
        <f t="shared" si="28"/>
        <v>-471372.52870397689</v>
      </c>
      <c r="Q169" s="29">
        <f t="shared" si="28"/>
        <v>2877.5127029023133</v>
      </c>
      <c r="R169" s="29">
        <f t="shared" si="27"/>
        <v>2266115.8594891587</v>
      </c>
    </row>
    <row r="170" spans="1:38" ht="14.25" customHeight="1" x14ac:dyDescent="0.3">
      <c r="A170" s="8" t="s">
        <v>58</v>
      </c>
      <c r="B170" s="8" t="s">
        <v>124</v>
      </c>
      <c r="C170" s="8" t="s">
        <v>44</v>
      </c>
      <c r="D170" s="8" t="s">
        <v>51</v>
      </c>
      <c r="E170" s="8" t="s">
        <v>53</v>
      </c>
      <c r="F170" s="29">
        <f t="shared" ref="F170:Q170" si="29">F108-G55</f>
        <v>13267.502159287455</v>
      </c>
      <c r="G170" s="29">
        <f t="shared" si="29"/>
        <v>-20366.604722294956</v>
      </c>
      <c r="H170" s="29">
        <f t="shared" si="29"/>
        <v>-41004.108553847065</v>
      </c>
      <c r="I170" s="29">
        <f t="shared" si="29"/>
        <v>42430.865529946517</v>
      </c>
      <c r="J170" s="29">
        <f t="shared" si="29"/>
        <v>122051.41019996488</v>
      </c>
      <c r="K170" s="29">
        <f t="shared" si="29"/>
        <v>-20251.183419768931</v>
      </c>
      <c r="L170" s="29">
        <f t="shared" si="29"/>
        <v>-21253.476208737353</v>
      </c>
      <c r="M170" s="29">
        <f t="shared" si="29"/>
        <v>-54523.490481912391</v>
      </c>
      <c r="N170" s="29">
        <f t="shared" si="29"/>
        <v>21355.684034101432</v>
      </c>
      <c r="O170" s="29">
        <f t="shared" si="29"/>
        <v>28153.286284039496</v>
      </c>
      <c r="P170" s="29">
        <f t="shared" si="29"/>
        <v>-10214.536123157712</v>
      </c>
      <c r="Q170" s="29">
        <f t="shared" si="29"/>
        <v>-30969.328533211374</v>
      </c>
      <c r="R170" s="29">
        <f t="shared" si="27"/>
        <v>28676.020164410002</v>
      </c>
    </row>
    <row r="171" spans="1:38" ht="14.25" customHeight="1" x14ac:dyDescent="0.3">
      <c r="A171" s="8" t="s">
        <v>58</v>
      </c>
      <c r="B171" s="8" t="s">
        <v>124</v>
      </c>
      <c r="C171" s="8" t="s">
        <v>44</v>
      </c>
      <c r="D171" s="8" t="s">
        <v>51</v>
      </c>
      <c r="E171" s="8" t="s">
        <v>54</v>
      </c>
      <c r="F171" s="29">
        <f t="shared" ref="F171:Q171" si="30">F109-G56</f>
        <v>35729.053763498552</v>
      </c>
      <c r="G171" s="29">
        <f t="shared" si="30"/>
        <v>-17373.221794316312</v>
      </c>
      <c r="H171" s="29">
        <f t="shared" si="30"/>
        <v>-88442.455056683859</v>
      </c>
      <c r="I171" s="29">
        <f t="shared" si="30"/>
        <v>74566.212839192711</v>
      </c>
      <c r="J171" s="29">
        <f t="shared" si="30"/>
        <v>102555.91635901574</v>
      </c>
      <c r="K171" s="29">
        <f t="shared" si="30"/>
        <v>-16249.489389803261</v>
      </c>
      <c r="L171" s="29">
        <f t="shared" si="30"/>
        <v>11845.124809248606</v>
      </c>
      <c r="M171" s="29">
        <f t="shared" si="30"/>
        <v>17207.886108807754</v>
      </c>
      <c r="N171" s="29">
        <f t="shared" si="30"/>
        <v>-21991.358157755807</v>
      </c>
      <c r="O171" s="29">
        <f t="shared" si="30"/>
        <v>18020.874719741754</v>
      </c>
      <c r="P171" s="29">
        <f t="shared" si="30"/>
        <v>45245.630116322543</v>
      </c>
      <c r="Q171" s="29">
        <f t="shared" si="30"/>
        <v>61025.376326152124</v>
      </c>
      <c r="R171" s="29">
        <f t="shared" si="27"/>
        <v>222139.55064342055</v>
      </c>
    </row>
    <row r="172" spans="1:38" ht="14.25" customHeight="1" x14ac:dyDescent="0.3">
      <c r="A172" s="8" t="s">
        <v>58</v>
      </c>
      <c r="B172" s="8" t="s">
        <v>124</v>
      </c>
      <c r="C172" s="8" t="s">
        <v>44</v>
      </c>
      <c r="D172" s="8" t="s">
        <v>51</v>
      </c>
      <c r="E172" s="8" t="s">
        <v>55</v>
      </c>
      <c r="F172" s="29">
        <f t="shared" ref="F172:Q172" si="31">F110-G57</f>
        <v>3331.1778506803093</v>
      </c>
      <c r="G172" s="29">
        <f t="shared" si="31"/>
        <v>-7174.9134785180213</v>
      </c>
      <c r="H172" s="29">
        <f t="shared" si="31"/>
        <v>58049.554202063708</v>
      </c>
      <c r="I172" s="29">
        <f t="shared" si="31"/>
        <v>-63681.506777540781</v>
      </c>
      <c r="J172" s="29">
        <f t="shared" si="31"/>
        <v>21596.806154659018</v>
      </c>
      <c r="K172" s="29">
        <f t="shared" si="31"/>
        <v>-17288.087532692007</v>
      </c>
      <c r="L172" s="29">
        <f t="shared" si="31"/>
        <v>-6062.075241584098</v>
      </c>
      <c r="M172" s="29">
        <f t="shared" si="31"/>
        <v>-4640.385744557716</v>
      </c>
      <c r="N172" s="29">
        <f t="shared" si="31"/>
        <v>-6780.6971197179519</v>
      </c>
      <c r="O172" s="29">
        <f t="shared" si="31"/>
        <v>-9917.6558446711861</v>
      </c>
      <c r="P172" s="29">
        <f t="shared" si="31"/>
        <v>33499.070966146886</v>
      </c>
      <c r="Q172" s="29">
        <f t="shared" si="31"/>
        <v>-24418.705136139411</v>
      </c>
      <c r="R172" s="29">
        <f t="shared" si="27"/>
        <v>-23487.417701871251</v>
      </c>
    </row>
    <row r="173" spans="1:38" ht="14.25" customHeight="1" x14ac:dyDescent="0.3">
      <c r="A173" s="8" t="s">
        <v>58</v>
      </c>
      <c r="B173" s="8" t="s">
        <v>124</v>
      </c>
      <c r="C173" s="8" t="s">
        <v>44</v>
      </c>
      <c r="D173" s="8" t="s">
        <v>56</v>
      </c>
      <c r="E173" s="8" t="s">
        <v>57</v>
      </c>
      <c r="F173" s="29">
        <f t="shared" ref="F173:Q173" si="32">F111-G58</f>
        <v>13421.583753404208</v>
      </c>
      <c r="G173" s="29">
        <f t="shared" si="32"/>
        <v>244151.24574231356</v>
      </c>
      <c r="H173" s="29">
        <f t="shared" si="32"/>
        <v>171350.9037948586</v>
      </c>
      <c r="I173" s="29">
        <f t="shared" si="32"/>
        <v>81920.134207975119</v>
      </c>
      <c r="J173" s="29">
        <f t="shared" si="32"/>
        <v>322386.12566559762</v>
      </c>
      <c r="K173" s="29">
        <f t="shared" si="32"/>
        <v>-58097.804429570213</v>
      </c>
      <c r="L173" s="29">
        <f t="shared" si="32"/>
        <v>408588.46105660032</v>
      </c>
      <c r="M173" s="29">
        <f t="shared" si="32"/>
        <v>-813617.70884630457</v>
      </c>
      <c r="N173" s="29">
        <f t="shared" si="32"/>
        <v>4653.0207411693409</v>
      </c>
      <c r="O173" s="29">
        <f t="shared" si="32"/>
        <v>-793813.13734865934</v>
      </c>
      <c r="P173" s="29">
        <f t="shared" si="32"/>
        <v>-956378.2351743076</v>
      </c>
      <c r="Q173" s="29">
        <f t="shared" si="32"/>
        <v>-49810.405803520232</v>
      </c>
      <c r="R173" s="29">
        <f>SUM(F173:Q173)</f>
        <v>-1425245.8166404432</v>
      </c>
    </row>
    <row r="174" spans="1:38" ht="14.25" customHeight="1" thickBot="1" x14ac:dyDescent="0.35">
      <c r="A174" s="106" t="s">
        <v>62</v>
      </c>
      <c r="B174" s="108" t="s">
        <v>124</v>
      </c>
      <c r="C174" s="106"/>
      <c r="D174" s="106"/>
      <c r="E174" s="106"/>
      <c r="F174" s="109">
        <f t="shared" ref="F174:Q174" si="33">F112-G59</f>
        <v>-29</v>
      </c>
      <c r="G174" s="109">
        <f t="shared" si="33"/>
        <v>-9</v>
      </c>
      <c r="H174" s="109">
        <f t="shared" si="33"/>
        <v>-3</v>
      </c>
      <c r="I174" s="109">
        <f t="shared" si="33"/>
        <v>71</v>
      </c>
      <c r="J174" s="109">
        <f t="shared" si="33"/>
        <v>27</v>
      </c>
      <c r="K174" s="109">
        <f t="shared" si="33"/>
        <v>-6.0350994000000355</v>
      </c>
      <c r="L174" s="109">
        <f t="shared" si="33"/>
        <v>-25</v>
      </c>
      <c r="M174" s="109">
        <f t="shared" si="33"/>
        <v>-11</v>
      </c>
      <c r="N174" s="109">
        <f t="shared" si="33"/>
        <v>-119.16798300000016</v>
      </c>
      <c r="O174" s="109">
        <f t="shared" si="33"/>
        <v>-128</v>
      </c>
      <c r="P174" s="109">
        <f t="shared" si="33"/>
        <v>-190.63687000000004</v>
      </c>
      <c r="Q174" s="109">
        <f t="shared" si="33"/>
        <v>-72.392299999999977</v>
      </c>
      <c r="R174" s="29">
        <f>SUM(F174:Q174)</f>
        <v>-495.23225240000022</v>
      </c>
    </row>
    <row r="175" spans="1:38" ht="14.25" customHeight="1" thickTop="1" thickBot="1" x14ac:dyDescent="0.35">
      <c r="A175" s="207"/>
      <c r="B175" s="206"/>
      <c r="C175" s="112"/>
      <c r="D175" s="208" t="s">
        <v>142</v>
      </c>
      <c r="E175" s="206"/>
      <c r="F175" s="105">
        <f t="shared" ref="F175:Q175" si="34">F113-G60</f>
        <v>11.590846235436636</v>
      </c>
      <c r="G175" s="105">
        <f t="shared" si="34"/>
        <v>11.122358064005446</v>
      </c>
      <c r="H175" s="105">
        <f t="shared" si="34"/>
        <v>11.235584258653013</v>
      </c>
      <c r="I175" s="105">
        <f t="shared" si="34"/>
        <v>5.4021563943723763</v>
      </c>
      <c r="J175" s="105">
        <f t="shared" si="34"/>
        <v>10.43731369992274</v>
      </c>
      <c r="K175" s="105">
        <f t="shared" si="34"/>
        <v>1.1939858477417431</v>
      </c>
      <c r="L175" s="105">
        <f t="shared" si="34"/>
        <v>-2.8010240506040702</v>
      </c>
      <c r="M175" s="105">
        <f t="shared" si="34"/>
        <v>-6.236715070431984</v>
      </c>
      <c r="N175" s="105">
        <f t="shared" si="34"/>
        <v>1.6139448183557121</v>
      </c>
      <c r="O175" s="105">
        <f t="shared" si="34"/>
        <v>0.66700177597415689</v>
      </c>
      <c r="P175" s="105">
        <f t="shared" si="34"/>
        <v>4.4154235964288375</v>
      </c>
      <c r="Q175" s="105">
        <f t="shared" si="34"/>
        <v>4.5763901360324937</v>
      </c>
      <c r="R175" s="105">
        <f>SUM(F175:Q175)</f>
        <v>53.217265705887101</v>
      </c>
    </row>
    <row r="176" spans="1:38" ht="14.25" customHeight="1" thickTop="1" x14ac:dyDescent="0.3">
      <c r="A176" s="33"/>
      <c r="C176" s="33"/>
      <c r="D176" s="34"/>
      <c r="E176" s="35"/>
      <c r="F176" s="29"/>
      <c r="G176" s="29"/>
      <c r="H176" s="29"/>
      <c r="I176" s="29"/>
      <c r="J176" s="29"/>
      <c r="K176" s="29"/>
      <c r="L176" s="29"/>
      <c r="M176" s="29"/>
      <c r="N176" s="29"/>
      <c r="O176" s="29"/>
      <c r="P176" s="29"/>
      <c r="Q176" s="29"/>
      <c r="R176" s="29"/>
    </row>
    <row r="177" spans="1:18" ht="14.25" customHeight="1" x14ac:dyDescent="0.3">
      <c r="A177" s="23" t="s">
        <v>143</v>
      </c>
      <c r="F177" s="4"/>
      <c r="G177" s="4"/>
      <c r="H177" s="4"/>
      <c r="I177" s="4"/>
      <c r="J177" s="4"/>
      <c r="K177" s="4"/>
      <c r="L177" s="4"/>
      <c r="M177" s="4"/>
      <c r="N177" s="4"/>
      <c r="O177" s="4"/>
      <c r="P177" s="4"/>
      <c r="Q177" s="4"/>
      <c r="R177" s="4"/>
    </row>
    <row r="178" spans="1:18" ht="14.25" customHeight="1" x14ac:dyDescent="0.3">
      <c r="A178" s="124" t="s">
        <v>2</v>
      </c>
      <c r="B178" s="124" t="s">
        <v>6</v>
      </c>
      <c r="C178" s="124" t="s">
        <v>117</v>
      </c>
      <c r="D178" s="124" t="s">
        <v>45</v>
      </c>
      <c r="E178" s="124" t="s">
        <v>118</v>
      </c>
      <c r="F178" s="136">
        <v>41456</v>
      </c>
      <c r="G178" s="136">
        <v>41487</v>
      </c>
      <c r="H178" s="136">
        <v>41518</v>
      </c>
      <c r="I178" s="136">
        <v>41548</v>
      </c>
      <c r="J178" s="136">
        <v>41579</v>
      </c>
      <c r="K178" s="136">
        <v>41609</v>
      </c>
      <c r="L178" s="136">
        <v>41640</v>
      </c>
      <c r="M178" s="136">
        <v>41671</v>
      </c>
      <c r="N178" s="136">
        <v>41699</v>
      </c>
      <c r="O178" s="136">
        <v>41730</v>
      </c>
      <c r="P178" s="136">
        <v>41760</v>
      </c>
      <c r="Q178" s="136">
        <v>41791</v>
      </c>
      <c r="R178" s="4"/>
    </row>
    <row r="179" spans="1:18" ht="14.25" customHeight="1" x14ac:dyDescent="0.3">
      <c r="A179" s="124"/>
      <c r="B179" s="124"/>
      <c r="C179" s="124"/>
      <c r="D179" s="131"/>
      <c r="E179" s="150"/>
      <c r="F179" s="150"/>
      <c r="G179" s="150"/>
      <c r="H179" s="150"/>
      <c r="I179" s="150"/>
      <c r="J179" s="150"/>
      <c r="K179" s="150"/>
      <c r="L179" s="150"/>
      <c r="M179" s="150"/>
      <c r="N179" s="150"/>
      <c r="O179" s="150"/>
      <c r="P179" s="150"/>
      <c r="Q179" s="150"/>
      <c r="R179" s="20" t="s">
        <v>119</v>
      </c>
    </row>
    <row r="180" spans="1:18" ht="14.25" customHeight="1" x14ac:dyDescent="0.3">
      <c r="A180" s="8" t="s">
        <v>58</v>
      </c>
      <c r="B180" s="8" t="s">
        <v>34</v>
      </c>
      <c r="C180" s="8" t="s">
        <v>44</v>
      </c>
      <c r="D180" s="8" t="s">
        <v>46</v>
      </c>
      <c r="E180" s="8" t="s">
        <v>47</v>
      </c>
      <c r="F180" s="29">
        <f t="shared" ref="F180:Q180" si="35">F117-G13</f>
        <v>265299.11794466362</v>
      </c>
      <c r="G180" s="29">
        <f t="shared" si="35"/>
        <v>436175.62975084316</v>
      </c>
      <c r="H180" s="29">
        <f t="shared" si="35"/>
        <v>302947.52957066719</v>
      </c>
      <c r="I180" s="29">
        <f t="shared" si="35"/>
        <v>287362.11449329299</v>
      </c>
      <c r="J180" s="29">
        <f t="shared" si="35"/>
        <v>356956.56588466873</v>
      </c>
      <c r="K180" s="29">
        <f t="shared" si="35"/>
        <v>336384.77338001237</v>
      </c>
      <c r="L180" s="29">
        <f t="shared" si="35"/>
        <v>-26132.082851160085</v>
      </c>
      <c r="M180" s="29">
        <f t="shared" si="35"/>
        <v>-56062.539759476203</v>
      </c>
      <c r="N180" s="29">
        <f t="shared" si="35"/>
        <v>192.54679158004001</v>
      </c>
      <c r="O180" s="29">
        <f t="shared" si="35"/>
        <v>8008.0493061318994</v>
      </c>
      <c r="P180" s="29">
        <f t="shared" si="35"/>
        <v>47231.053523671697</v>
      </c>
      <c r="Q180" s="29">
        <f t="shared" si="35"/>
        <v>-30252.371344820829</v>
      </c>
      <c r="R180" s="29">
        <f>SUM(F180:Q180)</f>
        <v>1928110.3866900743</v>
      </c>
    </row>
    <row r="181" spans="1:18" ht="14.25" customHeight="1" x14ac:dyDescent="0.3">
      <c r="A181" s="8" t="s">
        <v>58</v>
      </c>
      <c r="B181" s="8" t="s">
        <v>34</v>
      </c>
      <c r="C181" s="8" t="s">
        <v>44</v>
      </c>
      <c r="D181" s="8" t="s">
        <v>48</v>
      </c>
      <c r="E181" s="8" t="s">
        <v>49</v>
      </c>
      <c r="F181" s="29">
        <f t="shared" ref="F181:Q181" si="36">F118-G14</f>
        <v>134670.9868416246</v>
      </c>
      <c r="G181" s="29">
        <f t="shared" si="36"/>
        <v>175819.20358824998</v>
      </c>
      <c r="H181" s="29">
        <f t="shared" si="36"/>
        <v>150262.74775799952</v>
      </c>
      <c r="I181" s="29">
        <f t="shared" si="36"/>
        <v>142968.47566500003</v>
      </c>
      <c r="J181" s="29">
        <f t="shared" si="36"/>
        <v>123383.77773749997</v>
      </c>
      <c r="K181" s="29">
        <f t="shared" si="36"/>
        <v>146316.84820000007</v>
      </c>
      <c r="L181" s="29">
        <f t="shared" si="36"/>
        <v>1977.0315820000833</v>
      </c>
      <c r="M181" s="29">
        <f t="shared" si="36"/>
        <v>-35493.296960250009</v>
      </c>
      <c r="N181" s="29">
        <f t="shared" si="36"/>
        <v>36085.692408000003</v>
      </c>
      <c r="O181" s="29">
        <f t="shared" si="36"/>
        <v>-29866.850558999984</v>
      </c>
      <c r="P181" s="29">
        <f t="shared" si="36"/>
        <v>-29422.537375000014</v>
      </c>
      <c r="Q181" s="29">
        <f t="shared" si="36"/>
        <v>-12415.585615499993</v>
      </c>
      <c r="R181" s="29">
        <f t="shared" ref="R181:R189" si="37">SUM(F181:Q181)</f>
        <v>804286.49327062431</v>
      </c>
    </row>
    <row r="182" spans="1:18" ht="14.25" customHeight="1" x14ac:dyDescent="0.3">
      <c r="A182" s="8" t="s">
        <v>58</v>
      </c>
      <c r="B182" s="8" t="s">
        <v>34</v>
      </c>
      <c r="C182" s="8" t="s">
        <v>44</v>
      </c>
      <c r="D182" s="8" t="s">
        <v>48</v>
      </c>
      <c r="E182" s="8" t="s">
        <v>50</v>
      </c>
      <c r="F182" s="29">
        <f t="shared" ref="F182:Q182" si="38">F119-G15</f>
        <v>195086.29563806183</v>
      </c>
      <c r="G182" s="29">
        <f t="shared" si="38"/>
        <v>335093.78534906241</v>
      </c>
      <c r="H182" s="29">
        <f t="shared" si="38"/>
        <v>261870.94808549929</v>
      </c>
      <c r="I182" s="29">
        <f t="shared" si="38"/>
        <v>273491.80390012491</v>
      </c>
      <c r="J182" s="29">
        <f t="shared" si="38"/>
        <v>181360.88620124996</v>
      </c>
      <c r="K182" s="29">
        <f t="shared" si="38"/>
        <v>220496.08751999994</v>
      </c>
      <c r="L182" s="29">
        <f t="shared" si="38"/>
        <v>-60913.946040000068</v>
      </c>
      <c r="M182" s="29">
        <f t="shared" si="38"/>
        <v>-9244.4518698749598</v>
      </c>
      <c r="N182" s="29">
        <f t="shared" si="38"/>
        <v>-64294.470614999998</v>
      </c>
      <c r="O182" s="29">
        <f t="shared" si="38"/>
        <v>31845.979210500023</v>
      </c>
      <c r="P182" s="29">
        <f t="shared" si="38"/>
        <v>-32383.896656249999</v>
      </c>
      <c r="Q182" s="29">
        <f t="shared" si="38"/>
        <v>-20992.141468312475</v>
      </c>
      <c r="R182" s="29">
        <f t="shared" si="37"/>
        <v>1311416.8792550606</v>
      </c>
    </row>
    <row r="183" spans="1:18" ht="14.25" customHeight="1" x14ac:dyDescent="0.3">
      <c r="A183" s="8" t="s">
        <v>58</v>
      </c>
      <c r="B183" s="8" t="s">
        <v>34</v>
      </c>
      <c r="C183" s="8" t="s">
        <v>44</v>
      </c>
      <c r="D183" s="8" t="s">
        <v>51</v>
      </c>
      <c r="E183" s="8" t="s">
        <v>52</v>
      </c>
      <c r="F183" s="29">
        <f t="shared" ref="F183:Q183" si="39">F120-G16</f>
        <v>-26113.840936489927</v>
      </c>
      <c r="G183" s="29">
        <f t="shared" si="39"/>
        <v>-5631.5458815775346</v>
      </c>
      <c r="H183" s="29">
        <f t="shared" si="39"/>
        <v>33711.120801359939</v>
      </c>
      <c r="I183" s="29">
        <f t="shared" si="39"/>
        <v>0</v>
      </c>
      <c r="J183" s="29">
        <f t="shared" si="39"/>
        <v>8214.9715241999947</v>
      </c>
      <c r="K183" s="29">
        <f t="shared" si="39"/>
        <v>-27214.933765200025</v>
      </c>
      <c r="L183" s="29">
        <f t="shared" si="39"/>
        <v>6846.9412680399837</v>
      </c>
      <c r="M183" s="29">
        <f t="shared" si="39"/>
        <v>1702.2387287400197</v>
      </c>
      <c r="N183" s="29">
        <f t="shared" si="39"/>
        <v>-29798.523511840031</v>
      </c>
      <c r="O183" s="29">
        <f t="shared" si="39"/>
        <v>-5106.1519208700047</v>
      </c>
      <c r="P183" s="29">
        <f t="shared" si="39"/>
        <v>19141.844283124956</v>
      </c>
      <c r="Q183" s="29">
        <f t="shared" si="39"/>
        <v>7727.0684159625089</v>
      </c>
      <c r="R183" s="29">
        <f t="shared" si="37"/>
        <v>-16520.81099455012</v>
      </c>
    </row>
    <row r="184" spans="1:18" ht="14.25" customHeight="1" x14ac:dyDescent="0.3">
      <c r="A184" s="8" t="s">
        <v>58</v>
      </c>
      <c r="B184" s="8" t="s">
        <v>34</v>
      </c>
      <c r="C184" s="8" t="s">
        <v>44</v>
      </c>
      <c r="D184" s="8" t="s">
        <v>51</v>
      </c>
      <c r="E184" s="8" t="s">
        <v>53</v>
      </c>
      <c r="F184" s="29">
        <f t="shared" ref="F184:Q184" si="40">F121-G17</f>
        <v>-4846.6456678349932</v>
      </c>
      <c r="G184" s="29">
        <f t="shared" si="40"/>
        <v>-14206.933405305026</v>
      </c>
      <c r="H184" s="29">
        <f t="shared" si="40"/>
        <v>18987.004811812425</v>
      </c>
      <c r="I184" s="29">
        <f t="shared" si="40"/>
        <v>-12743.141963489994</v>
      </c>
      <c r="J184" s="29">
        <f t="shared" si="40"/>
        <v>19415.034445275</v>
      </c>
      <c r="K184" s="29">
        <f t="shared" si="40"/>
        <v>689.05027350000455</v>
      </c>
      <c r="L184" s="29">
        <f t="shared" si="40"/>
        <v>-18697.375437120034</v>
      </c>
      <c r="M184" s="29">
        <f t="shared" si="40"/>
        <v>-13433.470644194982</v>
      </c>
      <c r="N184" s="29">
        <f t="shared" si="40"/>
        <v>5404.7749748399947</v>
      </c>
      <c r="O184" s="29">
        <f t="shared" si="40"/>
        <v>4760.7040107900102</v>
      </c>
      <c r="P184" s="29">
        <f t="shared" si="40"/>
        <v>-386.88726093748119</v>
      </c>
      <c r="Q184" s="29">
        <f t="shared" si="40"/>
        <v>-21024.814062037505</v>
      </c>
      <c r="R184" s="29">
        <f t="shared" si="37"/>
        <v>-36082.699924702581</v>
      </c>
    </row>
    <row r="185" spans="1:18" ht="14.25" customHeight="1" x14ac:dyDescent="0.3">
      <c r="A185" s="8" t="s">
        <v>58</v>
      </c>
      <c r="B185" s="8" t="s">
        <v>34</v>
      </c>
      <c r="C185" s="8" t="s">
        <v>44</v>
      </c>
      <c r="D185" s="8" t="s">
        <v>51</v>
      </c>
      <c r="E185" s="8" t="s">
        <v>54</v>
      </c>
      <c r="F185" s="29">
        <f t="shared" ref="F185:Q185" si="41">F122-G18</f>
        <v>14480.381475222443</v>
      </c>
      <c r="G185" s="29">
        <f t="shared" si="41"/>
        <v>-7882.8893421587418</v>
      </c>
      <c r="H185" s="29">
        <f t="shared" si="41"/>
        <v>5230.6135836412432</v>
      </c>
      <c r="I185" s="29">
        <f t="shared" si="41"/>
        <v>-157.60982558253454</v>
      </c>
      <c r="J185" s="29">
        <f t="shared" si="41"/>
        <v>-5233.4180134249618</v>
      </c>
      <c r="K185" s="29">
        <f t="shared" si="41"/>
        <v>-6590.2129244500247</v>
      </c>
      <c r="L185" s="29">
        <f t="shared" si="41"/>
        <v>-19752.148502759985</v>
      </c>
      <c r="M185" s="29">
        <f t="shared" si="41"/>
        <v>-2579.4494901149883</v>
      </c>
      <c r="N185" s="29">
        <f t="shared" si="41"/>
        <v>-2683.0879255599575</v>
      </c>
      <c r="O185" s="29">
        <f t="shared" si="41"/>
        <v>-27.437919941265136</v>
      </c>
      <c r="P185" s="29">
        <f t="shared" si="41"/>
        <v>3467.1785520312842</v>
      </c>
      <c r="Q185" s="29">
        <f t="shared" si="41"/>
        <v>8669.6727449287428</v>
      </c>
      <c r="R185" s="29">
        <f t="shared" si="37"/>
        <v>-13058.407588168746</v>
      </c>
    </row>
    <row r="186" spans="1:18" ht="14.25" customHeight="1" x14ac:dyDescent="0.3">
      <c r="A186" s="8" t="s">
        <v>58</v>
      </c>
      <c r="B186" s="8" t="s">
        <v>34</v>
      </c>
      <c r="C186" s="8" t="s">
        <v>44</v>
      </c>
      <c r="D186" s="8" t="s">
        <v>51</v>
      </c>
      <c r="E186" s="8" t="s">
        <v>55</v>
      </c>
      <c r="F186" s="29">
        <f t="shared" ref="F186:Q186" si="42">F123-G19</f>
        <v>10745.159398574964</v>
      </c>
      <c r="G186" s="29">
        <f t="shared" si="42"/>
        <v>-10928.142851902492</v>
      </c>
      <c r="H186" s="29">
        <f t="shared" si="42"/>
        <v>6250.0592183400004</v>
      </c>
      <c r="I186" s="29">
        <f t="shared" si="42"/>
        <v>-5624.8621359524841</v>
      </c>
      <c r="J186" s="29">
        <f t="shared" si="42"/>
        <v>-1467.3382599750184</v>
      </c>
      <c r="K186" s="29">
        <f t="shared" si="42"/>
        <v>3822.9529989000002</v>
      </c>
      <c r="L186" s="29">
        <f t="shared" si="42"/>
        <v>11445.409861199994</v>
      </c>
      <c r="M186" s="29">
        <f t="shared" si="42"/>
        <v>-4156.6294539000082</v>
      </c>
      <c r="N186" s="29">
        <f t="shared" si="42"/>
        <v>-603.22351487999549</v>
      </c>
      <c r="O186" s="29">
        <f t="shared" si="42"/>
        <v>2871.5357525399886</v>
      </c>
      <c r="P186" s="29">
        <f t="shared" si="42"/>
        <v>-11314.303008749994</v>
      </c>
      <c r="Q186" s="29">
        <f t="shared" si="42"/>
        <v>2172.7274827124784</v>
      </c>
      <c r="R186" s="29">
        <f t="shared" si="37"/>
        <v>3213.345486907434</v>
      </c>
    </row>
    <row r="187" spans="1:18" ht="14.25" customHeight="1" x14ac:dyDescent="0.3">
      <c r="A187" s="8" t="s">
        <v>58</v>
      </c>
      <c r="B187" s="8" t="s">
        <v>34</v>
      </c>
      <c r="C187" s="8" t="s">
        <v>44</v>
      </c>
      <c r="D187" s="8" t="s">
        <v>56</v>
      </c>
      <c r="E187" s="8" t="s">
        <v>57</v>
      </c>
      <c r="F187" s="29">
        <f t="shared" ref="F187:Q187" si="43">F124-G20</f>
        <v>53977.440070124809</v>
      </c>
      <c r="G187" s="29">
        <f t="shared" si="43"/>
        <v>33944.000824593706</v>
      </c>
      <c r="H187" s="29">
        <f t="shared" si="43"/>
        <v>-374.29579378128983</v>
      </c>
      <c r="I187" s="29">
        <f t="shared" si="43"/>
        <v>5210.5980588749517</v>
      </c>
      <c r="J187" s="29">
        <f t="shared" si="43"/>
        <v>-19579.988384687575</v>
      </c>
      <c r="K187" s="29">
        <f t="shared" si="43"/>
        <v>6433.2625843749847</v>
      </c>
      <c r="L187" s="29">
        <f t="shared" si="43"/>
        <v>95952.823334499961</v>
      </c>
      <c r="M187" s="29">
        <f t="shared" si="43"/>
        <v>-9649.3183751250617</v>
      </c>
      <c r="N187" s="29">
        <f t="shared" si="43"/>
        <v>56159.480877500027</v>
      </c>
      <c r="O187" s="29">
        <f t="shared" si="43"/>
        <v>61352.988196499879</v>
      </c>
      <c r="P187" s="29">
        <f t="shared" si="43"/>
        <v>30867.394121093908</v>
      </c>
      <c r="Q187" s="29">
        <f t="shared" si="43"/>
        <v>9733.7102139061317</v>
      </c>
      <c r="R187" s="29">
        <f t="shared" si="37"/>
        <v>324028.09572787443</v>
      </c>
    </row>
    <row r="188" spans="1:18" ht="14.25" customHeight="1" thickBot="1" x14ac:dyDescent="0.35">
      <c r="A188" s="106" t="s">
        <v>62</v>
      </c>
      <c r="B188" s="106" t="s">
        <v>34</v>
      </c>
      <c r="C188" s="106"/>
      <c r="D188" s="106"/>
      <c r="E188" s="106"/>
      <c r="F188" s="107">
        <f t="shared" ref="F188:Q188" si="44">F125-G21</f>
        <v>-10</v>
      </c>
      <c r="G188" s="107">
        <f t="shared" si="44"/>
        <v>-2</v>
      </c>
      <c r="H188" s="107">
        <f t="shared" si="44"/>
        <v>2</v>
      </c>
      <c r="I188" s="107">
        <f t="shared" si="44"/>
        <v>-1</v>
      </c>
      <c r="J188" s="107">
        <f t="shared" si="44"/>
        <v>-3</v>
      </c>
      <c r="K188" s="107">
        <f t="shared" si="44"/>
        <v>-1</v>
      </c>
      <c r="L188" s="107">
        <f t="shared" si="44"/>
        <v>-5</v>
      </c>
      <c r="M188" s="107">
        <f t="shared" si="44"/>
        <v>-9</v>
      </c>
      <c r="N188" s="107">
        <f t="shared" si="44"/>
        <v>-10</v>
      </c>
      <c r="O188" s="107">
        <f t="shared" si="44"/>
        <v>0</v>
      </c>
      <c r="P188" s="107">
        <f t="shared" si="44"/>
        <v>-4</v>
      </c>
      <c r="Q188" s="107">
        <f t="shared" si="44"/>
        <v>7</v>
      </c>
      <c r="R188" s="107">
        <f t="shared" si="37"/>
        <v>-36</v>
      </c>
    </row>
    <row r="189" spans="1:18" ht="14.25" customHeight="1" thickTop="1" thickBot="1" x14ac:dyDescent="0.35">
      <c r="A189" s="207"/>
      <c r="B189" s="206"/>
      <c r="C189" s="112"/>
      <c r="D189" s="208" t="s">
        <v>142</v>
      </c>
      <c r="E189" s="206"/>
      <c r="F189" s="105">
        <f t="shared" ref="F189:Q189" si="45">F126-G22</f>
        <v>4.8471382971897938</v>
      </c>
      <c r="G189" s="105">
        <f t="shared" si="45"/>
        <v>5.3566993734484605</v>
      </c>
      <c r="H189" s="105">
        <f t="shared" si="45"/>
        <v>3.9534101236065915</v>
      </c>
      <c r="I189" s="105">
        <f t="shared" si="45"/>
        <v>3.7212213697655692</v>
      </c>
      <c r="J189" s="105">
        <f t="shared" si="45"/>
        <v>8.1451328377675907</v>
      </c>
      <c r="K189" s="105">
        <f t="shared" si="45"/>
        <v>3.7940227839844454</v>
      </c>
      <c r="L189" s="105">
        <f t="shared" si="45"/>
        <v>0.72110591736387164</v>
      </c>
      <c r="M189" s="105">
        <f t="shared" si="45"/>
        <v>0.81499136066538469</v>
      </c>
      <c r="N189" s="105">
        <f t="shared" si="45"/>
        <v>1.2725869182581597</v>
      </c>
      <c r="O189" s="105">
        <f t="shared" si="45"/>
        <v>0.43165987432562858</v>
      </c>
      <c r="P189" s="105">
        <f t="shared" si="45"/>
        <v>0.83541786081942959</v>
      </c>
      <c r="Q189" s="105">
        <f t="shared" si="45"/>
        <v>-2.1348548933670628</v>
      </c>
      <c r="R189" s="105">
        <f t="shared" si="37"/>
        <v>31.758531823827866</v>
      </c>
    </row>
    <row r="190" spans="1:18" ht="14.25" customHeight="1" thickTop="1" x14ac:dyDescent="0.3">
      <c r="A190" s="33"/>
      <c r="C190" s="33"/>
      <c r="D190" s="34"/>
      <c r="E190" s="35"/>
      <c r="F190" s="29"/>
      <c r="G190" s="29"/>
      <c r="H190" s="29"/>
      <c r="I190" s="29"/>
      <c r="J190" s="29"/>
      <c r="K190" s="29"/>
      <c r="L190" s="29"/>
      <c r="M190" s="29"/>
      <c r="N190" s="29"/>
      <c r="O190" s="29"/>
      <c r="P190" s="29"/>
      <c r="Q190" s="29"/>
      <c r="R190" s="29"/>
    </row>
    <row r="191" spans="1:18" ht="14.25" customHeight="1" x14ac:dyDescent="0.3">
      <c r="A191" s="23" t="s">
        <v>144</v>
      </c>
      <c r="F191" s="4"/>
      <c r="G191" s="4"/>
      <c r="H191" s="4"/>
      <c r="I191" s="4"/>
      <c r="J191" s="4"/>
      <c r="K191" s="4"/>
      <c r="L191" s="4"/>
      <c r="M191" s="4"/>
      <c r="N191" s="4"/>
      <c r="O191" s="4"/>
      <c r="P191" s="4"/>
      <c r="Q191" s="4"/>
      <c r="R191" s="4"/>
    </row>
    <row r="192" spans="1:18" ht="14.25" customHeight="1" x14ac:dyDescent="0.3">
      <c r="A192" s="124" t="s">
        <v>2</v>
      </c>
      <c r="B192" s="124" t="s">
        <v>6</v>
      </c>
      <c r="C192" s="124" t="s">
        <v>117</v>
      </c>
      <c r="D192" s="124" t="s">
        <v>45</v>
      </c>
      <c r="E192" s="124" t="s">
        <v>118</v>
      </c>
      <c r="F192" s="136">
        <v>41456</v>
      </c>
      <c r="G192" s="136">
        <v>41487</v>
      </c>
      <c r="H192" s="136">
        <v>41518</v>
      </c>
      <c r="I192" s="136">
        <v>41548</v>
      </c>
      <c r="J192" s="136">
        <v>41579</v>
      </c>
      <c r="K192" s="136">
        <v>41609</v>
      </c>
      <c r="L192" s="136">
        <v>41640</v>
      </c>
      <c r="M192" s="136">
        <v>41671</v>
      </c>
      <c r="N192" s="136">
        <v>41699</v>
      </c>
      <c r="O192" s="136">
        <v>41730</v>
      </c>
      <c r="P192" s="136">
        <v>41760</v>
      </c>
      <c r="Q192" s="136">
        <v>41791</v>
      </c>
      <c r="R192" s="4"/>
    </row>
    <row r="193" spans="1:18" ht="14.25" customHeight="1" x14ac:dyDescent="0.3">
      <c r="A193" s="124"/>
      <c r="B193" s="124"/>
      <c r="C193" s="124"/>
      <c r="D193" s="131"/>
      <c r="E193" s="150"/>
      <c r="F193" s="150"/>
      <c r="G193" s="150"/>
      <c r="H193" s="150"/>
      <c r="I193" s="150"/>
      <c r="J193" s="150"/>
      <c r="K193" s="150"/>
      <c r="L193" s="150"/>
      <c r="M193" s="150"/>
      <c r="N193" s="150"/>
      <c r="O193" s="150"/>
      <c r="P193" s="150"/>
      <c r="Q193" s="150"/>
      <c r="R193" s="20" t="s">
        <v>119</v>
      </c>
    </row>
    <row r="194" spans="1:18" ht="14.25" customHeight="1" x14ac:dyDescent="0.3">
      <c r="A194" s="8" t="s">
        <v>58</v>
      </c>
      <c r="B194" s="8" t="s">
        <v>42</v>
      </c>
      <c r="C194" s="8" t="s">
        <v>44</v>
      </c>
      <c r="D194" s="8" t="s">
        <v>46</v>
      </c>
      <c r="E194" s="8" t="s">
        <v>47</v>
      </c>
      <c r="F194" s="29">
        <f t="shared" ref="F194:Q194" si="46">F130-G24</f>
        <v>1585065.5362382401</v>
      </c>
      <c r="G194" s="29">
        <f t="shared" si="46"/>
        <v>1455508.4035968008</v>
      </c>
      <c r="H194" s="29">
        <f t="shared" si="46"/>
        <v>1619206.4479852798</v>
      </c>
      <c r="I194" s="29">
        <f t="shared" si="46"/>
        <v>1885276.5337586873</v>
      </c>
      <c r="J194" s="29">
        <f t="shared" si="46"/>
        <v>1987896.696904608</v>
      </c>
      <c r="K194" s="29">
        <f t="shared" si="46"/>
        <v>-65487.704802912194</v>
      </c>
      <c r="L194" s="29">
        <f t="shared" si="46"/>
        <v>-881526.25049428828</v>
      </c>
      <c r="M194" s="29">
        <f t="shared" si="46"/>
        <v>-1166430.8528832961</v>
      </c>
      <c r="N194" s="29">
        <f t="shared" si="46"/>
        <v>-897163.58765375987</v>
      </c>
      <c r="O194" s="29">
        <f t="shared" si="46"/>
        <v>-795656.88481876813</v>
      </c>
      <c r="P194" s="29">
        <f t="shared" si="46"/>
        <v>-1253828.5817635208</v>
      </c>
      <c r="Q194" s="29">
        <f t="shared" si="46"/>
        <v>-40629.512484287843</v>
      </c>
      <c r="R194" s="29">
        <f>SUM(F194:Q194)</f>
        <v>3432230.2435827814</v>
      </c>
    </row>
    <row r="195" spans="1:18" ht="14.25" customHeight="1" x14ac:dyDescent="0.3">
      <c r="A195" s="8" t="s">
        <v>58</v>
      </c>
      <c r="B195" s="8" t="s">
        <v>42</v>
      </c>
      <c r="C195" s="8" t="s">
        <v>44</v>
      </c>
      <c r="D195" s="8" t="s">
        <v>48</v>
      </c>
      <c r="E195" s="8" t="s">
        <v>49</v>
      </c>
      <c r="F195" s="29">
        <f t="shared" ref="F195:Q195" si="47">F131-G25</f>
        <v>691978.97381054377</v>
      </c>
      <c r="G195" s="29">
        <f t="shared" si="47"/>
        <v>669265.69701599982</v>
      </c>
      <c r="H195" s="29">
        <f t="shared" si="47"/>
        <v>722451.13090483169</v>
      </c>
      <c r="I195" s="29">
        <f t="shared" si="47"/>
        <v>771904.51631462411</v>
      </c>
      <c r="J195" s="29">
        <f t="shared" si="47"/>
        <v>922782.59557982394</v>
      </c>
      <c r="K195" s="29">
        <f t="shared" si="47"/>
        <v>-7969.4032299839891</v>
      </c>
      <c r="L195" s="29">
        <f t="shared" si="47"/>
        <v>-481907.49636540003</v>
      </c>
      <c r="M195" s="29">
        <f t="shared" si="47"/>
        <v>-563571.47976947995</v>
      </c>
      <c r="N195" s="29">
        <f t="shared" si="47"/>
        <v>-401811.05640849588</v>
      </c>
      <c r="O195" s="29">
        <f t="shared" si="47"/>
        <v>-426791.99739926402</v>
      </c>
      <c r="P195" s="29">
        <f t="shared" si="47"/>
        <v>-514503.5844076802</v>
      </c>
      <c r="Q195" s="29">
        <f t="shared" si="47"/>
        <v>64235.486218175851</v>
      </c>
      <c r="R195" s="29">
        <f t="shared" ref="R195:R202" si="48">SUM(F195:Q195)</f>
        <v>1446063.3822636954</v>
      </c>
    </row>
    <row r="196" spans="1:18" ht="14.25" customHeight="1" x14ac:dyDescent="0.3">
      <c r="A196" s="8" t="s">
        <v>58</v>
      </c>
      <c r="B196" s="8" t="s">
        <v>42</v>
      </c>
      <c r="C196" s="8" t="s">
        <v>44</v>
      </c>
      <c r="D196" s="8" t="s">
        <v>48</v>
      </c>
      <c r="E196" s="8" t="s">
        <v>50</v>
      </c>
      <c r="F196" s="29">
        <f t="shared" ref="F196:Q196" si="49">F132-G26</f>
        <v>597437.93819472007</v>
      </c>
      <c r="G196" s="29">
        <f t="shared" si="49"/>
        <v>668880.39724799991</v>
      </c>
      <c r="H196" s="29">
        <f t="shared" si="49"/>
        <v>746517.25848672027</v>
      </c>
      <c r="I196" s="29">
        <f t="shared" si="49"/>
        <v>1061734.1950255604</v>
      </c>
      <c r="J196" s="29">
        <f t="shared" si="49"/>
        <v>913293.82853015978</v>
      </c>
      <c r="K196" s="29">
        <f t="shared" si="49"/>
        <v>61503.0031879202</v>
      </c>
      <c r="L196" s="29">
        <f t="shared" si="49"/>
        <v>-311687.50955398008</v>
      </c>
      <c r="M196" s="29">
        <f t="shared" si="49"/>
        <v>-511124.04933408019</v>
      </c>
      <c r="N196" s="29">
        <f t="shared" si="49"/>
        <v>-298040.29389596032</v>
      </c>
      <c r="O196" s="29">
        <f t="shared" si="49"/>
        <v>-318287.66881352011</v>
      </c>
      <c r="P196" s="29">
        <f t="shared" si="49"/>
        <v>-425466.1242440003</v>
      </c>
      <c r="Q196" s="29">
        <f t="shared" si="49"/>
        <v>36222.307452239911</v>
      </c>
      <c r="R196" s="29">
        <f t="shared" si="48"/>
        <v>2220983.2822837802</v>
      </c>
    </row>
    <row r="197" spans="1:18" ht="14.25" customHeight="1" x14ac:dyDescent="0.3">
      <c r="A197" s="8" t="s">
        <v>58</v>
      </c>
      <c r="B197" s="8" t="s">
        <v>42</v>
      </c>
      <c r="C197" s="8" t="s">
        <v>44</v>
      </c>
      <c r="D197" s="8" t="s">
        <v>51</v>
      </c>
      <c r="E197" s="8" t="s">
        <v>52</v>
      </c>
      <c r="F197" s="29">
        <f t="shared" ref="F197:Q197" si="50">F133-G27</f>
        <v>587530.95876564109</v>
      </c>
      <c r="G197" s="29">
        <f t="shared" si="50"/>
        <v>661430.24093395192</v>
      </c>
      <c r="H197" s="29">
        <f t="shared" si="50"/>
        <v>605640.84563843813</v>
      </c>
      <c r="I197" s="29">
        <f t="shared" si="50"/>
        <v>678453.11077616573</v>
      </c>
      <c r="J197" s="29">
        <f t="shared" si="50"/>
        <v>680868.73887888994</v>
      </c>
      <c r="K197" s="29">
        <f t="shared" si="50"/>
        <v>2453.1902116646525</v>
      </c>
      <c r="L197" s="29">
        <f t="shared" si="50"/>
        <v>-381394.28150443407</v>
      </c>
      <c r="M197" s="29">
        <f t="shared" si="50"/>
        <v>-353924.16074809269</v>
      </c>
      <c r="N197" s="29">
        <f t="shared" si="50"/>
        <v>-309526.07424487616</v>
      </c>
      <c r="O197" s="29">
        <f t="shared" si="50"/>
        <v>-354117.76638852758</v>
      </c>
      <c r="P197" s="29">
        <f t="shared" si="50"/>
        <v>-363889.30683925143</v>
      </c>
      <c r="Q197" s="29">
        <f t="shared" si="50"/>
        <v>19016.427686780109</v>
      </c>
      <c r="R197" s="29">
        <f t="shared" si="48"/>
        <v>1472541.9231663491</v>
      </c>
    </row>
    <row r="198" spans="1:18" ht="14.25" customHeight="1" x14ac:dyDescent="0.3">
      <c r="A198" s="8" t="s">
        <v>58</v>
      </c>
      <c r="B198" s="8" t="s">
        <v>42</v>
      </c>
      <c r="C198" s="8" t="s">
        <v>44</v>
      </c>
      <c r="D198" s="8" t="s">
        <v>51</v>
      </c>
      <c r="E198" s="8" t="s">
        <v>53</v>
      </c>
      <c r="F198" s="29">
        <f t="shared" ref="F198:Q198" si="51">F134-G28</f>
        <v>14092.882927522529</v>
      </c>
      <c r="G198" s="29">
        <f t="shared" si="51"/>
        <v>4192.0614758401643</v>
      </c>
      <c r="H198" s="29">
        <f t="shared" si="51"/>
        <v>-42262.923854484456</v>
      </c>
      <c r="I198" s="29">
        <f t="shared" si="51"/>
        <v>68310.208115851507</v>
      </c>
      <c r="J198" s="29">
        <f t="shared" si="51"/>
        <v>103391.41315733874</v>
      </c>
      <c r="K198" s="29">
        <f t="shared" si="51"/>
        <v>-19791.839673768962</v>
      </c>
      <c r="L198" s="29">
        <f t="shared" si="51"/>
        <v>8371.4216511475388</v>
      </c>
      <c r="M198" s="29">
        <f t="shared" si="51"/>
        <v>-42537.726852042251</v>
      </c>
      <c r="N198" s="29">
        <f t="shared" si="51"/>
        <v>18522.834794195136</v>
      </c>
      <c r="O198" s="29">
        <f t="shared" si="51"/>
        <v>19483.440862009535</v>
      </c>
      <c r="P198" s="29">
        <f t="shared" si="51"/>
        <v>-6158.8504027903546</v>
      </c>
      <c r="Q198" s="29">
        <f t="shared" si="51"/>
        <v>-8180.3778208589065</v>
      </c>
      <c r="R198" s="29">
        <f t="shared" si="48"/>
        <v>117432.54437996022</v>
      </c>
    </row>
    <row r="199" spans="1:18" ht="14.25" customHeight="1" x14ac:dyDescent="0.3">
      <c r="A199" s="8" t="s">
        <v>58</v>
      </c>
      <c r="B199" s="8" t="s">
        <v>42</v>
      </c>
      <c r="C199" s="8" t="s">
        <v>44</v>
      </c>
      <c r="D199" s="8" t="s">
        <v>51</v>
      </c>
      <c r="E199" s="8" t="s">
        <v>54</v>
      </c>
      <c r="F199" s="29">
        <f t="shared" ref="F199:Q199" si="52">F135-G29</f>
        <v>-16211.420883947518</v>
      </c>
      <c r="G199" s="29">
        <f t="shared" si="52"/>
        <v>-42611.071942656068</v>
      </c>
      <c r="H199" s="29">
        <f t="shared" si="52"/>
        <v>-94881.292120903614</v>
      </c>
      <c r="I199" s="29">
        <f t="shared" si="52"/>
        <v>53381.708433446474</v>
      </c>
      <c r="J199" s="29">
        <f t="shared" si="52"/>
        <v>83446.928511044942</v>
      </c>
      <c r="K199" s="29">
        <f t="shared" si="52"/>
        <v>-32016.21123697923</v>
      </c>
      <c r="L199" s="29">
        <f t="shared" si="52"/>
        <v>15861.641023226897</v>
      </c>
      <c r="M199" s="29">
        <f t="shared" si="52"/>
        <v>16294.939841456595</v>
      </c>
      <c r="N199" s="29">
        <f t="shared" si="52"/>
        <v>-7010.3945453874767</v>
      </c>
      <c r="O199" s="29">
        <f t="shared" si="52"/>
        <v>12826.183319389471</v>
      </c>
      <c r="P199" s="29">
        <f t="shared" si="52"/>
        <v>57007.347751065623</v>
      </c>
      <c r="Q199" s="29">
        <f t="shared" si="52"/>
        <v>15743.368636369938</v>
      </c>
      <c r="R199" s="29">
        <f t="shared" si="48"/>
        <v>61831.726786126033</v>
      </c>
    </row>
    <row r="200" spans="1:18" ht="14.25" customHeight="1" x14ac:dyDescent="0.3">
      <c r="A200" s="8" t="s">
        <v>58</v>
      </c>
      <c r="B200" s="8" t="s">
        <v>42</v>
      </c>
      <c r="C200" s="8" t="s">
        <v>44</v>
      </c>
      <c r="D200" s="8" t="s">
        <v>51</v>
      </c>
      <c r="E200" s="8" t="s">
        <v>55</v>
      </c>
      <c r="F200" s="29">
        <f t="shared" ref="F200:Q200" si="53">F136-G30</f>
        <v>-299.35862427740358</v>
      </c>
      <c r="G200" s="29">
        <f t="shared" si="53"/>
        <v>15207.011243424029</v>
      </c>
      <c r="H200" s="29">
        <f t="shared" si="53"/>
        <v>34384.187717967317</v>
      </c>
      <c r="I200" s="29">
        <f t="shared" si="53"/>
        <v>-65323.672784872353</v>
      </c>
      <c r="J200" s="29">
        <f t="shared" si="53"/>
        <v>11013.747468360001</v>
      </c>
      <c r="K200" s="29">
        <f t="shared" si="53"/>
        <v>-17927.692309537961</v>
      </c>
      <c r="L200" s="29">
        <f t="shared" si="53"/>
        <v>-11624.094769472664</v>
      </c>
      <c r="M200" s="29">
        <f t="shared" si="53"/>
        <v>-5900.8127188046346</v>
      </c>
      <c r="N200" s="29">
        <f t="shared" si="53"/>
        <v>-7187.7408359702094</v>
      </c>
      <c r="O200" s="29">
        <f t="shared" si="53"/>
        <v>-13457.775679813931</v>
      </c>
      <c r="P200" s="29">
        <f t="shared" si="53"/>
        <v>38912.072623132844</v>
      </c>
      <c r="Q200" s="29">
        <f t="shared" si="53"/>
        <v>-22750.25718603452</v>
      </c>
      <c r="R200" s="29">
        <f t="shared" si="48"/>
        <v>-44954.385855899483</v>
      </c>
    </row>
    <row r="201" spans="1:18" ht="14.25" customHeight="1" x14ac:dyDescent="0.3">
      <c r="A201" s="8" t="s">
        <v>58</v>
      </c>
      <c r="B201" s="8" t="s">
        <v>42</v>
      </c>
      <c r="C201" s="8" t="s">
        <v>44</v>
      </c>
      <c r="D201" s="8" t="s">
        <v>56</v>
      </c>
      <c r="E201" s="8" t="s">
        <v>57</v>
      </c>
      <c r="F201" s="29">
        <f t="shared" ref="F201:Q201" si="54">F137-G31</f>
        <v>-92430.173521560151</v>
      </c>
      <c r="G201" s="29">
        <f t="shared" si="54"/>
        <v>157587.6051119999</v>
      </c>
      <c r="H201" s="29">
        <f t="shared" si="54"/>
        <v>28817.045971840154</v>
      </c>
      <c r="I201" s="29">
        <f t="shared" si="54"/>
        <v>83539.44981760066</v>
      </c>
      <c r="J201" s="29">
        <f t="shared" si="54"/>
        <v>147979.58136976045</v>
      </c>
      <c r="K201" s="29">
        <f t="shared" si="54"/>
        <v>-109146.17467152001</v>
      </c>
      <c r="L201" s="29">
        <f t="shared" si="54"/>
        <v>190333.21285020001</v>
      </c>
      <c r="M201" s="29">
        <f t="shared" si="54"/>
        <v>181817.75884271972</v>
      </c>
      <c r="N201" s="29">
        <f t="shared" si="54"/>
        <v>-89252.708332479931</v>
      </c>
      <c r="O201" s="29">
        <f t="shared" si="54"/>
        <v>163815.37553416006</v>
      </c>
      <c r="P201" s="29">
        <f t="shared" si="54"/>
        <v>1826.0348680000752</v>
      </c>
      <c r="Q201" s="29">
        <f t="shared" si="54"/>
        <v>-103276.13508576015</v>
      </c>
      <c r="R201" s="29">
        <f t="shared" si="48"/>
        <v>561610.87275496079</v>
      </c>
    </row>
    <row r="202" spans="1:18" ht="14.25" customHeight="1" thickBot="1" x14ac:dyDescent="0.35">
      <c r="A202" s="8" t="s">
        <v>62</v>
      </c>
      <c r="B202" s="8" t="s">
        <v>42</v>
      </c>
      <c r="C202" s="8"/>
      <c r="D202" s="8"/>
      <c r="E202" s="8"/>
      <c r="F202" s="29">
        <f t="shared" ref="F202:Q202" si="55">F138-G32</f>
        <v>-3</v>
      </c>
      <c r="G202" s="29">
        <f t="shared" si="55"/>
        <v>-4</v>
      </c>
      <c r="H202" s="29">
        <f t="shared" si="55"/>
        <v>3.9999999999999716</v>
      </c>
      <c r="I202" s="29">
        <f t="shared" si="55"/>
        <v>69.999999999999972</v>
      </c>
      <c r="J202" s="29">
        <f t="shared" si="55"/>
        <v>28</v>
      </c>
      <c r="K202" s="29">
        <f t="shared" si="55"/>
        <v>0</v>
      </c>
      <c r="L202" s="29">
        <f t="shared" si="55"/>
        <v>-30</v>
      </c>
      <c r="M202" s="29">
        <f t="shared" si="55"/>
        <v>4</v>
      </c>
      <c r="N202" s="29">
        <f t="shared" si="55"/>
        <v>-20.000000000000057</v>
      </c>
      <c r="O202" s="29">
        <f t="shared" si="55"/>
        <v>-10</v>
      </c>
      <c r="P202" s="29">
        <f t="shared" si="55"/>
        <v>-61.636870000000044</v>
      </c>
      <c r="Q202" s="29">
        <f t="shared" si="55"/>
        <v>0.60770000000002256</v>
      </c>
      <c r="R202" s="29">
        <f t="shared" si="48"/>
        <v>-22.029170000000136</v>
      </c>
    </row>
    <row r="203" spans="1:18" ht="14.25" customHeight="1" thickTop="1" thickBot="1" x14ac:dyDescent="0.35">
      <c r="A203" s="209"/>
      <c r="B203" s="204"/>
      <c r="C203" s="142"/>
      <c r="D203" s="210" t="s">
        <v>142</v>
      </c>
      <c r="E203" s="204"/>
      <c r="F203" s="143">
        <f t="shared" ref="F203:Q203" si="56">F139-G33</f>
        <v>16.631745524059852</v>
      </c>
      <c r="G203" s="143">
        <f t="shared" si="56"/>
        <v>17.078198336963098</v>
      </c>
      <c r="H203" s="143">
        <f t="shared" si="56"/>
        <v>15.257440120313383</v>
      </c>
      <c r="I203" s="143">
        <f t="shared" si="56"/>
        <v>-3.0509720928653223</v>
      </c>
      <c r="J203" s="143">
        <f t="shared" si="56"/>
        <v>9.3610570928618699</v>
      </c>
      <c r="K203" s="143">
        <f t="shared" si="56"/>
        <v>-0.78424173450913059</v>
      </c>
      <c r="L203" s="143">
        <f t="shared" si="56"/>
        <v>-1.5391871511423645</v>
      </c>
      <c r="M203" s="143">
        <f t="shared" si="56"/>
        <v>-8.556329182237711</v>
      </c>
      <c r="N203" s="143">
        <f t="shared" si="56"/>
        <v>-3.3790755267767238</v>
      </c>
      <c r="O203" s="143">
        <f t="shared" si="56"/>
        <v>-3.6661268017012532</v>
      </c>
      <c r="P203" s="143">
        <f t="shared" si="56"/>
        <v>2.4845076983749266</v>
      </c>
      <c r="Q203" s="143">
        <f t="shared" si="56"/>
        <v>-0.22779572321301345</v>
      </c>
      <c r="R203" s="143">
        <f>SUM(F203:Q203)</f>
        <v>39.609220560127611</v>
      </c>
    </row>
    <row r="204" spans="1:18" ht="14.25" customHeight="1" thickTop="1" x14ac:dyDescent="0.3">
      <c r="A204" s="33"/>
      <c r="C204" s="33"/>
      <c r="D204" s="34"/>
      <c r="E204" s="35"/>
      <c r="F204" s="29"/>
      <c r="G204" s="29"/>
      <c r="H204" s="29"/>
      <c r="I204" s="29"/>
      <c r="J204" s="29"/>
      <c r="K204" s="29"/>
      <c r="L204" s="29"/>
      <c r="M204" s="29"/>
      <c r="N204" s="29"/>
      <c r="O204" s="29"/>
      <c r="P204" s="29"/>
      <c r="Q204" s="29"/>
      <c r="R204" s="29"/>
    </row>
    <row r="205" spans="1:18" ht="14.25" customHeight="1" x14ac:dyDescent="0.3">
      <c r="A205" s="23" t="s">
        <v>145</v>
      </c>
      <c r="F205" s="4"/>
      <c r="G205" s="4"/>
      <c r="H205" s="4"/>
      <c r="I205" s="4"/>
      <c r="J205" s="4"/>
      <c r="K205" s="4"/>
      <c r="L205" s="4"/>
      <c r="M205" s="4"/>
      <c r="N205" s="4"/>
      <c r="O205" s="4"/>
      <c r="P205" s="4"/>
      <c r="Q205" s="4"/>
      <c r="R205" s="4"/>
    </row>
    <row r="206" spans="1:18" ht="14.25" customHeight="1" x14ac:dyDescent="0.3">
      <c r="A206" s="124" t="s">
        <v>2</v>
      </c>
      <c r="B206" s="124" t="s">
        <v>6</v>
      </c>
      <c r="C206" s="124" t="s">
        <v>117</v>
      </c>
      <c r="D206" s="124" t="s">
        <v>45</v>
      </c>
      <c r="E206" s="124" t="s">
        <v>118</v>
      </c>
      <c r="F206" s="136">
        <v>41456</v>
      </c>
      <c r="G206" s="136">
        <v>41487</v>
      </c>
      <c r="H206" s="136">
        <v>41518</v>
      </c>
      <c r="I206" s="136">
        <v>41548</v>
      </c>
      <c r="J206" s="136">
        <v>41579</v>
      </c>
      <c r="K206" s="136">
        <v>41609</v>
      </c>
      <c r="L206" s="136">
        <v>41640</v>
      </c>
      <c r="M206" s="136">
        <v>41671</v>
      </c>
      <c r="N206" s="136">
        <v>41699</v>
      </c>
      <c r="O206" s="136">
        <v>41730</v>
      </c>
      <c r="P206" s="136">
        <v>41760</v>
      </c>
      <c r="Q206" s="136">
        <v>41791</v>
      </c>
      <c r="R206" s="4"/>
    </row>
    <row r="207" spans="1:18" ht="14.25" customHeight="1" x14ac:dyDescent="0.3">
      <c r="A207" s="124"/>
      <c r="B207" s="124"/>
      <c r="C207" s="124"/>
      <c r="D207" s="131"/>
      <c r="E207" s="150"/>
      <c r="F207" s="150"/>
      <c r="G207" s="150"/>
      <c r="H207" s="150"/>
      <c r="I207" s="150"/>
      <c r="J207" s="150"/>
      <c r="K207" s="150"/>
      <c r="L207" s="150"/>
      <c r="M207" s="150"/>
      <c r="N207" s="150"/>
      <c r="O207" s="150"/>
      <c r="P207" s="150"/>
      <c r="Q207" s="150"/>
      <c r="R207" s="20" t="s">
        <v>119</v>
      </c>
    </row>
    <row r="208" spans="1:18" ht="14.25" customHeight="1" x14ac:dyDescent="0.3">
      <c r="A208" s="8" t="s">
        <v>58</v>
      </c>
      <c r="B208" s="8" t="s">
        <v>43</v>
      </c>
      <c r="C208" s="8" t="s">
        <v>44</v>
      </c>
      <c r="D208" s="8" t="s">
        <v>46</v>
      </c>
      <c r="E208" s="8" t="s">
        <v>47</v>
      </c>
      <c r="F208" s="29">
        <f t="shared" ref="F208:Q208" si="57">F143-G35</f>
        <v>807625.81585453963</v>
      </c>
      <c r="G208" s="29">
        <f t="shared" si="57"/>
        <v>791757.38844656968</v>
      </c>
      <c r="H208" s="29">
        <f t="shared" si="57"/>
        <v>828363.86452719872</v>
      </c>
      <c r="I208" s="29">
        <f t="shared" si="57"/>
        <v>755005.97657066374</v>
      </c>
      <c r="J208" s="29">
        <f t="shared" si="57"/>
        <v>705785.73207596969</v>
      </c>
      <c r="K208" s="29">
        <f t="shared" si="57"/>
        <v>-87642.560583191225</v>
      </c>
      <c r="L208" s="29">
        <f t="shared" si="57"/>
        <v>-458247.87508581905</v>
      </c>
      <c r="M208" s="29">
        <f t="shared" si="57"/>
        <v>-651850.71276154811</v>
      </c>
      <c r="N208" s="29">
        <f t="shared" si="57"/>
        <v>-478167.2517812876</v>
      </c>
      <c r="O208" s="29">
        <f t="shared" si="57"/>
        <v>-1217416.7731907084</v>
      </c>
      <c r="P208" s="29">
        <f t="shared" si="57"/>
        <v>-1353294.8837042174</v>
      </c>
      <c r="Q208" s="29">
        <f t="shared" si="57"/>
        <v>-171747.98783790413</v>
      </c>
      <c r="R208" s="29">
        <f>SUM(F208:Q208)</f>
        <v>-529829.26746973372</v>
      </c>
    </row>
    <row r="209" spans="1:38" ht="14.25" customHeight="1" x14ac:dyDescent="0.3">
      <c r="A209" s="8" t="s">
        <v>58</v>
      </c>
      <c r="B209" s="8" t="s">
        <v>43</v>
      </c>
      <c r="C209" s="8" t="s">
        <v>44</v>
      </c>
      <c r="D209" s="8" t="s">
        <v>48</v>
      </c>
      <c r="E209" s="8" t="s">
        <v>49</v>
      </c>
      <c r="F209" s="29">
        <f t="shared" ref="F209:Q209" si="58">F144-G36</f>
        <v>437146.68065439153</v>
      </c>
      <c r="G209" s="29">
        <f t="shared" si="58"/>
        <v>437680.07246620813</v>
      </c>
      <c r="H209" s="29">
        <f t="shared" si="58"/>
        <v>470330.22102838173</v>
      </c>
      <c r="I209" s="29">
        <f t="shared" si="58"/>
        <v>449831.77403474692</v>
      </c>
      <c r="J209" s="29">
        <f t="shared" si="58"/>
        <v>330357.90355893015</v>
      </c>
      <c r="K209" s="29">
        <f t="shared" si="58"/>
        <v>-18836.532904848806</v>
      </c>
      <c r="L209" s="29">
        <f t="shared" si="58"/>
        <v>-199205.82180450892</v>
      </c>
      <c r="M209" s="29">
        <f t="shared" si="58"/>
        <v>-179805.21117916494</v>
      </c>
      <c r="N209" s="29">
        <f t="shared" si="58"/>
        <v>-287759.63330712018</v>
      </c>
      <c r="O209" s="29">
        <f t="shared" si="58"/>
        <v>-109790.45305815595</v>
      </c>
      <c r="P209" s="29">
        <f t="shared" si="58"/>
        <v>-166079.48089964397</v>
      </c>
      <c r="Q209" s="29">
        <f t="shared" si="58"/>
        <v>80096.446389170131</v>
      </c>
      <c r="R209" s="29">
        <f t="shared" ref="R209:R216" si="59">SUM(F209:Q209)</f>
        <v>1243965.9649783859</v>
      </c>
    </row>
    <row r="210" spans="1:38" ht="14.25" customHeight="1" x14ac:dyDescent="0.3">
      <c r="A210" s="8" t="s">
        <v>58</v>
      </c>
      <c r="B210" s="8" t="s">
        <v>43</v>
      </c>
      <c r="C210" s="8" t="s">
        <v>44</v>
      </c>
      <c r="D210" s="8" t="s">
        <v>48</v>
      </c>
      <c r="E210" s="8" t="s">
        <v>50</v>
      </c>
      <c r="F210" s="29">
        <f t="shared" ref="F210:Q210" si="60">F145-G37</f>
        <v>376239.59716882487</v>
      </c>
      <c r="G210" s="29">
        <f t="shared" si="60"/>
        <v>400253.65286010003</v>
      </c>
      <c r="H210" s="29">
        <f t="shared" si="60"/>
        <v>383930.33315422491</v>
      </c>
      <c r="I210" s="29">
        <f t="shared" si="60"/>
        <v>365058.88558132504</v>
      </c>
      <c r="J210" s="29">
        <f t="shared" si="60"/>
        <v>293980.58869798132</v>
      </c>
      <c r="K210" s="29">
        <f t="shared" si="60"/>
        <v>21675.937118062517</v>
      </c>
      <c r="L210" s="29">
        <f t="shared" si="60"/>
        <v>-217937.40371910005</v>
      </c>
      <c r="M210" s="29">
        <f t="shared" si="60"/>
        <v>-156154.94295423757</v>
      </c>
      <c r="N210" s="29">
        <f t="shared" si="60"/>
        <v>-191506.70040693739</v>
      </c>
      <c r="O210" s="29">
        <f t="shared" si="60"/>
        <v>-88660.939224000089</v>
      </c>
      <c r="P210" s="29">
        <f t="shared" si="60"/>
        <v>-158135.621540325</v>
      </c>
      <c r="Q210" s="29">
        <f t="shared" si="60"/>
        <v>-51299.236805212451</v>
      </c>
      <c r="R210" s="29">
        <f t="shared" si="59"/>
        <v>977444.14993070625</v>
      </c>
    </row>
    <row r="211" spans="1:38" ht="14.25" customHeight="1" x14ac:dyDescent="0.3">
      <c r="A211" s="8" t="s">
        <v>58</v>
      </c>
      <c r="B211" s="8" t="s">
        <v>43</v>
      </c>
      <c r="C211" s="8" t="s">
        <v>44</v>
      </c>
      <c r="D211" s="8" t="s">
        <v>51</v>
      </c>
      <c r="E211" s="8" t="s">
        <v>52</v>
      </c>
      <c r="F211" s="29">
        <f t="shared" ref="F211:Q211" si="61">F146-G38</f>
        <v>417901.91216113081</v>
      </c>
      <c r="G211" s="29">
        <f t="shared" si="61"/>
        <v>236053.14580242708</v>
      </c>
      <c r="H211" s="29">
        <f t="shared" si="61"/>
        <v>379888.84726444073</v>
      </c>
      <c r="I211" s="29">
        <f t="shared" si="61"/>
        <v>303903.83859357587</v>
      </c>
      <c r="J211" s="29">
        <f t="shared" si="61"/>
        <v>298743.90671202471</v>
      </c>
      <c r="K211" s="29">
        <f t="shared" si="61"/>
        <v>-29828.386262492975</v>
      </c>
      <c r="L211" s="29">
        <f t="shared" si="61"/>
        <v>-188562.75213934085</v>
      </c>
      <c r="M211" s="29">
        <f t="shared" si="61"/>
        <v>-109901.49350492517</v>
      </c>
      <c r="N211" s="29">
        <f t="shared" si="61"/>
        <v>-233405.03590466396</v>
      </c>
      <c r="O211" s="29">
        <f t="shared" si="61"/>
        <v>-114208.18585712637</v>
      </c>
      <c r="P211" s="29">
        <f t="shared" si="61"/>
        <v>-126625.06614785024</v>
      </c>
      <c r="Q211" s="29">
        <f t="shared" si="61"/>
        <v>-23865.983399840421</v>
      </c>
      <c r="R211" s="29">
        <f t="shared" si="59"/>
        <v>810094.7473173592</v>
      </c>
    </row>
    <row r="212" spans="1:38" ht="14.25" customHeight="1" x14ac:dyDescent="0.3">
      <c r="A212" s="8" t="s">
        <v>58</v>
      </c>
      <c r="B212" s="8" t="s">
        <v>43</v>
      </c>
      <c r="C212" s="8" t="s">
        <v>44</v>
      </c>
      <c r="D212" s="8" t="s">
        <v>51</v>
      </c>
      <c r="E212" s="8" t="s">
        <v>53</v>
      </c>
      <c r="F212" s="29">
        <f t="shared" ref="F212:Q212" si="62">F147-G39</f>
        <v>4021.2648995999771</v>
      </c>
      <c r="G212" s="29">
        <f t="shared" si="62"/>
        <v>-10351.732792830007</v>
      </c>
      <c r="H212" s="29">
        <f t="shared" si="62"/>
        <v>-17728.189511174976</v>
      </c>
      <c r="I212" s="29">
        <f t="shared" si="62"/>
        <v>-13136.200622414995</v>
      </c>
      <c r="J212" s="29">
        <f t="shared" si="62"/>
        <v>-755.03740264874068</v>
      </c>
      <c r="K212" s="29">
        <f t="shared" si="62"/>
        <v>-1148.3940195000032</v>
      </c>
      <c r="L212" s="29">
        <f t="shared" si="62"/>
        <v>-10927.522422765003</v>
      </c>
      <c r="M212" s="29">
        <f t="shared" si="62"/>
        <v>1447.7070143249875</v>
      </c>
      <c r="N212" s="29">
        <f t="shared" si="62"/>
        <v>-2571.9257349337568</v>
      </c>
      <c r="O212" s="29">
        <f t="shared" si="62"/>
        <v>3909.1414112399943</v>
      </c>
      <c r="P212" s="29">
        <f t="shared" si="62"/>
        <v>-3668.7984594300069</v>
      </c>
      <c r="Q212" s="29">
        <f t="shared" si="62"/>
        <v>-1764.1366503149911</v>
      </c>
      <c r="R212" s="29">
        <f t="shared" si="59"/>
        <v>-52673.824290847522</v>
      </c>
    </row>
    <row r="213" spans="1:38" ht="14.25" customHeight="1" x14ac:dyDescent="0.3">
      <c r="A213" s="8" t="s">
        <v>58</v>
      </c>
      <c r="B213" s="8" t="s">
        <v>43</v>
      </c>
      <c r="C213" s="8" t="s">
        <v>44</v>
      </c>
      <c r="D213" s="8" t="s">
        <v>51</v>
      </c>
      <c r="E213" s="8" t="s">
        <v>54</v>
      </c>
      <c r="F213" s="29">
        <f t="shared" ref="F213:Q213" si="63">F148-G40</f>
        <v>37460.093172223773</v>
      </c>
      <c r="G213" s="29">
        <f t="shared" si="63"/>
        <v>33120.739490498498</v>
      </c>
      <c r="H213" s="29">
        <f t="shared" si="63"/>
        <v>1208.223480578512</v>
      </c>
      <c r="I213" s="29">
        <f t="shared" si="63"/>
        <v>21342.114231328829</v>
      </c>
      <c r="J213" s="29">
        <f t="shared" si="63"/>
        <v>24342.405861395702</v>
      </c>
      <c r="K213" s="29">
        <f t="shared" si="63"/>
        <v>22356.934771626024</v>
      </c>
      <c r="L213" s="29">
        <f t="shared" si="63"/>
        <v>15735.632288781635</v>
      </c>
      <c r="M213" s="29">
        <f t="shared" si="63"/>
        <v>3492.3957574662054</v>
      </c>
      <c r="N213" s="29">
        <f t="shared" si="63"/>
        <v>-12297.875686808431</v>
      </c>
      <c r="O213" s="29">
        <f t="shared" si="63"/>
        <v>5222.1293202935776</v>
      </c>
      <c r="P213" s="29">
        <f t="shared" si="63"/>
        <v>-15228.896186774364</v>
      </c>
      <c r="Q213" s="29">
        <f t="shared" si="63"/>
        <v>36612.33494485321</v>
      </c>
      <c r="R213" s="29">
        <f t="shared" si="59"/>
        <v>173366.23144546317</v>
      </c>
    </row>
    <row r="214" spans="1:38" ht="14.25" customHeight="1" x14ac:dyDescent="0.3">
      <c r="A214" s="8" t="s">
        <v>58</v>
      </c>
      <c r="B214" s="8" t="s">
        <v>43</v>
      </c>
      <c r="C214" s="8" t="s">
        <v>44</v>
      </c>
      <c r="D214" s="8" t="s">
        <v>51</v>
      </c>
      <c r="E214" s="8" t="s">
        <v>55</v>
      </c>
      <c r="F214" s="29">
        <f t="shared" ref="F214:Q214" si="64">F149-G41</f>
        <v>-7114.6229236173094</v>
      </c>
      <c r="G214" s="29">
        <f t="shared" si="64"/>
        <v>-11453.781870039587</v>
      </c>
      <c r="H214" s="29">
        <f t="shared" si="64"/>
        <v>17415.30726575639</v>
      </c>
      <c r="I214" s="29">
        <f t="shared" si="64"/>
        <v>7267.0281432839984</v>
      </c>
      <c r="J214" s="29">
        <f t="shared" si="64"/>
        <v>12050.396946274064</v>
      </c>
      <c r="K214" s="29">
        <f t="shared" si="64"/>
        <v>-3183.3482220540027</v>
      </c>
      <c r="L214" s="29">
        <f t="shared" si="64"/>
        <v>-5883.390333311414</v>
      </c>
      <c r="M214" s="29">
        <f t="shared" si="64"/>
        <v>5417.0564281470142</v>
      </c>
      <c r="N214" s="29">
        <f t="shared" si="64"/>
        <v>1010.2672311322531</v>
      </c>
      <c r="O214" s="29">
        <f t="shared" si="64"/>
        <v>668.58408260279975</v>
      </c>
      <c r="P214" s="29">
        <f t="shared" si="64"/>
        <v>5901.3013517640065</v>
      </c>
      <c r="Q214" s="29">
        <f t="shared" si="64"/>
        <v>-3841.1754328174284</v>
      </c>
      <c r="R214" s="29">
        <f t="shared" si="59"/>
        <v>18253.622667120784</v>
      </c>
    </row>
    <row r="215" spans="1:38" ht="14.25" customHeight="1" x14ac:dyDescent="0.3">
      <c r="A215" s="8" t="s">
        <v>58</v>
      </c>
      <c r="B215" s="8" t="s">
        <v>43</v>
      </c>
      <c r="C215" s="8" t="s">
        <v>44</v>
      </c>
      <c r="D215" s="8" t="s">
        <v>56</v>
      </c>
      <c r="E215" s="8" t="s">
        <v>57</v>
      </c>
      <c r="F215" s="29">
        <f t="shared" ref="F215:Q215" si="65">F150-G42</f>
        <v>51874.317204840016</v>
      </c>
      <c r="G215" s="29">
        <f t="shared" si="65"/>
        <v>52619.639805719722</v>
      </c>
      <c r="H215" s="29">
        <f t="shared" si="65"/>
        <v>142908.15361679997</v>
      </c>
      <c r="I215" s="29">
        <f t="shared" si="65"/>
        <v>-6829.9136684997939</v>
      </c>
      <c r="J215" s="29">
        <f t="shared" si="65"/>
        <v>193986.53268052498</v>
      </c>
      <c r="K215" s="29">
        <f t="shared" si="65"/>
        <v>44615.107657575049</v>
      </c>
      <c r="L215" s="29">
        <f t="shared" si="65"/>
        <v>122302.42487189989</v>
      </c>
      <c r="M215" s="29">
        <f t="shared" si="65"/>
        <v>-985786.14931390015</v>
      </c>
      <c r="N215" s="29">
        <f t="shared" si="65"/>
        <v>37746.248196149711</v>
      </c>
      <c r="O215" s="29">
        <f t="shared" si="65"/>
        <v>-1018981.50107932</v>
      </c>
      <c r="P215" s="29">
        <f t="shared" si="65"/>
        <v>-989071.66416340088</v>
      </c>
      <c r="Q215" s="29">
        <f t="shared" si="65"/>
        <v>43732.019068334717</v>
      </c>
      <c r="R215" s="29">
        <f t="shared" si="59"/>
        <v>-2310884.785123277</v>
      </c>
    </row>
    <row r="216" spans="1:38" ht="14.25" customHeight="1" x14ac:dyDescent="0.3">
      <c r="A216" s="8" t="s">
        <v>62</v>
      </c>
      <c r="B216" s="8" t="s">
        <v>43</v>
      </c>
      <c r="C216" s="8"/>
      <c r="D216" s="8"/>
      <c r="E216" s="8"/>
      <c r="F216" s="29">
        <f t="shared" ref="F216:Q216" si="66">F151-G43</f>
        <v>-15.999999999999972</v>
      </c>
      <c r="G216" s="29">
        <f t="shared" si="66"/>
        <v>-3</v>
      </c>
      <c r="H216" s="29">
        <f t="shared" si="66"/>
        <v>-8.9999999999999716</v>
      </c>
      <c r="I216" s="29">
        <f t="shared" si="66"/>
        <v>2</v>
      </c>
      <c r="J216" s="29">
        <f t="shared" si="66"/>
        <v>2</v>
      </c>
      <c r="K216" s="29">
        <f t="shared" si="66"/>
        <v>-5.0350993999999787</v>
      </c>
      <c r="L216" s="29">
        <f t="shared" si="66"/>
        <v>9.9999999999999716</v>
      </c>
      <c r="M216" s="29">
        <f t="shared" si="66"/>
        <v>-6.0000000000000284</v>
      </c>
      <c r="N216" s="29">
        <f t="shared" si="66"/>
        <v>-89.167982999999992</v>
      </c>
      <c r="O216" s="29">
        <f t="shared" si="66"/>
        <v>-118</v>
      </c>
      <c r="P216" s="29">
        <f t="shared" si="66"/>
        <v>-124.99999999999999</v>
      </c>
      <c r="Q216" s="29">
        <f t="shared" si="66"/>
        <v>-80.000000000000028</v>
      </c>
      <c r="R216" s="29">
        <f t="shared" si="59"/>
        <v>-437.20308239999997</v>
      </c>
    </row>
    <row r="217" spans="1:38" ht="14.25" customHeight="1" thickTop="1" thickBot="1" x14ac:dyDescent="0.35">
      <c r="A217" s="209"/>
      <c r="B217" s="204"/>
      <c r="C217" s="142"/>
      <c r="D217" s="210" t="s">
        <v>142</v>
      </c>
      <c r="E217" s="204"/>
      <c r="F217" s="143">
        <f t="shared" ref="F217:Q217" si="67">F152-G44</f>
        <v>11.302266422986847</v>
      </c>
      <c r="G217" s="143">
        <f t="shared" si="67"/>
        <v>9.9347674131471244</v>
      </c>
      <c r="H217" s="143">
        <f t="shared" si="67"/>
        <v>13.523855695996062</v>
      </c>
      <c r="I217" s="143">
        <f t="shared" si="67"/>
        <v>10.192056495557452</v>
      </c>
      <c r="J217" s="143">
        <f t="shared" si="67"/>
        <v>8.7186115820456713</v>
      </c>
      <c r="K217" s="143">
        <f t="shared" si="67"/>
        <v>1.0592704258752903</v>
      </c>
      <c r="L217" s="143">
        <f t="shared" si="67"/>
        <v>-6.0468629489046855</v>
      </c>
      <c r="M217" s="143">
        <f t="shared" si="67"/>
        <v>-8.8288386940322567</v>
      </c>
      <c r="N217" s="143">
        <f t="shared" si="67"/>
        <v>15.429089382771622</v>
      </c>
      <c r="O217" s="143">
        <f t="shared" si="67"/>
        <v>6.9283403538242609</v>
      </c>
      <c r="P217" s="143">
        <f t="shared" si="67"/>
        <v>11.971100234700167</v>
      </c>
      <c r="Q217" s="143">
        <f t="shared" si="67"/>
        <v>23.858143781387312</v>
      </c>
      <c r="R217" s="143">
        <f>SUM(F217:Q217)</f>
        <v>98.04180014535487</v>
      </c>
    </row>
    <row r="218" spans="1:38" ht="14.25" customHeight="1" thickTop="1" x14ac:dyDescent="0.3">
      <c r="A218" s="191" t="s">
        <v>146</v>
      </c>
      <c r="B218" s="191"/>
      <c r="C218" s="191"/>
      <c r="D218" s="191"/>
      <c r="E218" s="191"/>
      <c r="F218" s="191"/>
      <c r="G218" s="191"/>
      <c r="H218" s="191"/>
      <c r="I218" s="191"/>
      <c r="J218" s="191"/>
      <c r="K218" s="191"/>
      <c r="L218" s="191"/>
      <c r="M218" s="191"/>
      <c r="N218" s="191"/>
      <c r="O218" s="191"/>
      <c r="P218" s="191"/>
      <c r="Q218" s="191"/>
      <c r="R218" s="191"/>
      <c r="S218" s="191"/>
    </row>
    <row r="219" spans="1:38" ht="14.25" customHeight="1" x14ac:dyDescent="0.3">
      <c r="A219" s="191"/>
      <c r="B219" s="191"/>
      <c r="C219" s="191"/>
      <c r="D219" s="191"/>
      <c r="E219" s="191"/>
      <c r="F219" s="191"/>
      <c r="G219" s="191"/>
      <c r="H219" s="191"/>
      <c r="I219" s="191"/>
      <c r="J219" s="191"/>
      <c r="K219" s="191"/>
      <c r="L219" s="191"/>
      <c r="M219" s="191"/>
      <c r="N219" s="191"/>
      <c r="O219" s="191"/>
      <c r="P219" s="191"/>
      <c r="Q219" s="191"/>
      <c r="R219" s="191"/>
      <c r="S219" s="191"/>
      <c r="T219" s="149"/>
      <c r="U219" s="149"/>
      <c r="V219" s="149"/>
      <c r="W219" s="149"/>
      <c r="X219" s="149"/>
      <c r="Y219" s="149"/>
      <c r="Z219" s="149"/>
      <c r="AA219" s="149"/>
      <c r="AB219" s="149"/>
      <c r="AC219" s="149"/>
      <c r="AD219" s="149"/>
      <c r="AE219" s="149"/>
      <c r="AF219" s="149"/>
      <c r="AG219" s="149"/>
      <c r="AH219" s="149"/>
      <c r="AI219" s="149"/>
      <c r="AJ219" s="149"/>
      <c r="AK219" s="149"/>
      <c r="AL219" s="149"/>
    </row>
    <row r="220" spans="1:38" ht="14.25" customHeight="1" x14ac:dyDescent="0.3">
      <c r="A220" s="191"/>
      <c r="B220" s="191"/>
      <c r="C220" s="191"/>
      <c r="D220" s="191"/>
      <c r="E220" s="191"/>
      <c r="F220" s="191"/>
      <c r="G220" s="191"/>
      <c r="H220" s="191"/>
      <c r="I220" s="191"/>
      <c r="J220" s="191"/>
      <c r="K220" s="191"/>
      <c r="L220" s="191"/>
      <c r="M220" s="191"/>
      <c r="N220" s="191"/>
      <c r="O220" s="191"/>
      <c r="P220" s="191"/>
      <c r="Q220" s="191"/>
      <c r="R220" s="191"/>
      <c r="S220" s="191"/>
    </row>
    <row r="221" spans="1:38" ht="14.25" customHeight="1" x14ac:dyDescent="0.3">
      <c r="A221" s="199" t="s">
        <v>147</v>
      </c>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9"/>
      <c r="X221" s="194"/>
      <c r="Y221" s="194"/>
      <c r="Z221" s="194"/>
      <c r="AA221" s="194"/>
      <c r="AB221" s="194"/>
      <c r="AC221" s="194"/>
      <c r="AD221" s="194"/>
      <c r="AE221" s="194"/>
      <c r="AF221" s="194"/>
      <c r="AG221" s="194"/>
      <c r="AH221" s="194"/>
      <c r="AI221" s="194"/>
      <c r="AJ221" s="194"/>
      <c r="AK221" s="194"/>
      <c r="AL221" s="194"/>
    </row>
    <row r="222" spans="1:38" ht="14.25" customHeight="1" x14ac:dyDescent="0.3">
      <c r="A222" s="199" t="s">
        <v>148</v>
      </c>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9"/>
      <c r="X222" s="194"/>
      <c r="Y222" s="194"/>
      <c r="Z222" s="194"/>
      <c r="AA222" s="194"/>
      <c r="AB222" s="194"/>
      <c r="AC222" s="194"/>
      <c r="AD222" s="194"/>
      <c r="AE222" s="194"/>
      <c r="AF222" s="194"/>
      <c r="AG222" s="194"/>
      <c r="AH222" s="194"/>
      <c r="AI222" s="194"/>
      <c r="AJ222" s="194"/>
      <c r="AK222" s="194"/>
      <c r="AL222" s="194"/>
    </row>
    <row r="223" spans="1:38" ht="14.25" customHeight="1" x14ac:dyDescent="0.3">
      <c r="A223" s="199" t="s">
        <v>149</v>
      </c>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9"/>
      <c r="X223" s="194"/>
      <c r="Y223" s="194"/>
      <c r="Z223" s="194"/>
      <c r="AA223" s="194"/>
      <c r="AB223" s="194"/>
      <c r="AC223" s="194"/>
      <c r="AD223" s="194"/>
      <c r="AE223" s="194"/>
      <c r="AF223" s="194"/>
      <c r="AG223" s="194"/>
      <c r="AH223" s="194"/>
      <c r="AI223" s="194"/>
      <c r="AJ223" s="194"/>
      <c r="AK223" s="194"/>
      <c r="AL223" s="194"/>
    </row>
    <row r="224" spans="1:38" ht="37.5" customHeight="1" x14ac:dyDescent="0.3">
      <c r="A224" s="199" t="s">
        <v>150</v>
      </c>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9"/>
      <c r="X224" s="194"/>
      <c r="Y224" s="194"/>
      <c r="Z224" s="194"/>
      <c r="AA224" s="194"/>
      <c r="AB224" s="194"/>
      <c r="AC224" s="194"/>
      <c r="AD224" s="194"/>
      <c r="AE224" s="194"/>
      <c r="AF224" s="194"/>
      <c r="AG224" s="194"/>
      <c r="AH224" s="194"/>
      <c r="AI224" s="194"/>
      <c r="AJ224" s="194"/>
      <c r="AK224" s="194"/>
      <c r="AL224" s="194"/>
    </row>
    <row r="225" spans="1:38" ht="19.5" customHeight="1" x14ac:dyDescent="0.3">
      <c r="A225" s="211" t="s">
        <v>151</v>
      </c>
      <c r="B225" s="194"/>
      <c r="C225" s="194"/>
      <c r="D225" s="194"/>
      <c r="E225" s="194"/>
      <c r="F225" s="194"/>
      <c r="G225" s="194"/>
      <c r="H225" s="194"/>
      <c r="I225" s="194"/>
      <c r="J225" s="194"/>
      <c r="K225" s="154"/>
      <c r="L225" s="154"/>
      <c r="M225" s="154"/>
      <c r="N225" s="154"/>
      <c r="O225" s="154"/>
      <c r="P225" s="154"/>
      <c r="Q225" s="154"/>
      <c r="R225" s="154"/>
      <c r="S225" s="154"/>
      <c r="T225" s="154"/>
      <c r="U225" s="154"/>
      <c r="V225" s="154"/>
      <c r="W225" s="155"/>
      <c r="X225" s="154"/>
      <c r="Y225" s="154"/>
      <c r="Z225" s="154"/>
      <c r="AA225" s="154"/>
      <c r="AB225" s="154"/>
      <c r="AC225" s="154"/>
      <c r="AD225" s="154"/>
      <c r="AE225" s="154"/>
      <c r="AF225" s="154"/>
      <c r="AG225" s="154"/>
      <c r="AH225" s="154"/>
      <c r="AI225" s="154"/>
      <c r="AJ225" s="154"/>
      <c r="AK225" s="154"/>
      <c r="AL225" s="154"/>
    </row>
    <row r="226" spans="1:38" ht="14.25" customHeight="1" x14ac:dyDescent="0.3">
      <c r="A226" s="23" t="s">
        <v>6</v>
      </c>
      <c r="B226" s="36" t="s">
        <v>152</v>
      </c>
      <c r="C226" s="36" t="s">
        <v>153</v>
      </c>
      <c r="D226" s="36"/>
      <c r="E226" s="36"/>
      <c r="F226" s="20"/>
      <c r="G226" s="20"/>
      <c r="H226" s="20"/>
      <c r="I226" s="20"/>
      <c r="J226" s="20"/>
      <c r="K226" s="20"/>
      <c r="L226" s="20"/>
      <c r="M226" s="20"/>
      <c r="N226" s="20"/>
      <c r="O226" s="20"/>
      <c r="P226" s="20"/>
      <c r="Q226" s="20"/>
      <c r="R226" s="20"/>
      <c r="S226" s="35"/>
      <c r="T226" s="35"/>
      <c r="U226" s="35"/>
      <c r="V226" s="35"/>
      <c r="W226" s="35"/>
      <c r="X226" s="35"/>
      <c r="Y226" s="35"/>
      <c r="Z226" s="35"/>
      <c r="AA226" s="35"/>
      <c r="AB226" s="35"/>
      <c r="AC226" s="35"/>
      <c r="AD226" s="35"/>
      <c r="AE226" s="35"/>
      <c r="AF226" s="35"/>
      <c r="AG226" s="35"/>
      <c r="AH226" s="35"/>
      <c r="AI226" s="35"/>
      <c r="AJ226" s="35"/>
      <c r="AK226" s="35"/>
      <c r="AL226" s="35"/>
    </row>
    <row r="227" spans="1:38" ht="14.25" customHeight="1" x14ac:dyDescent="0.3">
      <c r="A227" s="23" t="s">
        <v>34</v>
      </c>
      <c r="B227" s="37">
        <f>SUM(S13:S20)/(S21*1000)</f>
        <v>25.001374005209883</v>
      </c>
      <c r="C227" s="111">
        <f>AVERAGE('Economic Market Analysis'!C15:N15)</f>
        <v>76.623214885818712</v>
      </c>
      <c r="D227" s="38"/>
      <c r="E227" s="38"/>
      <c r="F227" s="4"/>
      <c r="G227" s="4"/>
      <c r="H227" s="4"/>
      <c r="I227" s="4"/>
      <c r="J227" s="4"/>
      <c r="K227" s="4"/>
      <c r="L227" s="4"/>
      <c r="M227" s="4"/>
      <c r="N227" s="4"/>
      <c r="O227" s="4"/>
      <c r="P227" s="4"/>
      <c r="Q227" s="4"/>
      <c r="R227" s="4"/>
    </row>
    <row r="228" spans="1:38" ht="14.25" customHeight="1" x14ac:dyDescent="0.3">
      <c r="A228" s="23" t="s">
        <v>42</v>
      </c>
      <c r="B228" s="38">
        <f>SUM(S24:S31)/(S32*1000)</f>
        <v>54.231506516209798</v>
      </c>
      <c r="C228" s="111">
        <f>AVERAGE('Economic Market Analysis'!C15:N15)</f>
        <v>76.623214885818712</v>
      </c>
      <c r="D228" s="38"/>
      <c r="E228" s="38"/>
      <c r="F228" s="4"/>
      <c r="G228" s="4"/>
      <c r="H228" s="4"/>
      <c r="I228" s="4"/>
      <c r="J228" s="4"/>
      <c r="K228" s="4"/>
      <c r="L228" s="4"/>
      <c r="M228" s="4"/>
      <c r="N228" s="4"/>
      <c r="O228" s="4"/>
      <c r="P228" s="4"/>
      <c r="Q228" s="4"/>
      <c r="R228" s="4"/>
    </row>
    <row r="229" spans="1:38" ht="14.25" customHeight="1" x14ac:dyDescent="0.3">
      <c r="A229" s="23" t="s">
        <v>43</v>
      </c>
      <c r="B229" s="38">
        <f>SUM(S35:S42)/(S43*1000)</f>
        <v>35.80418919825496</v>
      </c>
      <c r="C229" s="111">
        <f>AVERAGE('Economic Market Analysis'!C15:N15)</f>
        <v>76.623214885818712</v>
      </c>
      <c r="D229" s="38"/>
      <c r="E229" s="38"/>
      <c r="F229" s="4"/>
      <c r="G229" s="4"/>
      <c r="H229" s="4"/>
      <c r="I229" s="4"/>
      <c r="J229" s="4"/>
      <c r="K229" s="4"/>
      <c r="L229" s="4"/>
      <c r="M229" s="4"/>
      <c r="N229" s="4"/>
      <c r="O229" s="4"/>
      <c r="P229" s="4"/>
      <c r="Q229" s="4"/>
      <c r="R229" s="4"/>
    </row>
    <row r="230" spans="1:38" ht="14.25" customHeight="1" x14ac:dyDescent="0.3">
      <c r="F230" s="4"/>
      <c r="G230" s="4"/>
      <c r="H230" s="4"/>
      <c r="I230" s="4"/>
      <c r="J230" s="4"/>
      <c r="K230" s="4"/>
      <c r="L230" s="4"/>
      <c r="M230" s="4"/>
      <c r="N230" s="4"/>
      <c r="O230" s="4"/>
      <c r="P230" s="4"/>
      <c r="Q230" s="4"/>
      <c r="R230" s="4"/>
    </row>
    <row r="231" spans="1:38" ht="14.25" customHeight="1" x14ac:dyDescent="0.3">
      <c r="F231" s="4"/>
      <c r="G231" s="4"/>
      <c r="H231" s="4"/>
      <c r="I231" s="4"/>
      <c r="J231" s="4"/>
      <c r="K231" s="4"/>
      <c r="L231" s="4"/>
      <c r="M231" s="4"/>
      <c r="N231" s="4"/>
      <c r="O231" s="4"/>
      <c r="P231" s="4"/>
      <c r="Q231" s="4"/>
      <c r="R231" s="4"/>
    </row>
    <row r="232" spans="1:38" ht="14.25" customHeight="1" x14ac:dyDescent="0.3">
      <c r="F232" s="4"/>
      <c r="G232" s="4"/>
      <c r="H232" s="4"/>
      <c r="I232" s="4"/>
      <c r="J232" s="4"/>
      <c r="K232" s="4"/>
      <c r="L232" s="4"/>
      <c r="M232" s="4"/>
      <c r="N232" s="4"/>
      <c r="O232" s="4"/>
      <c r="P232" s="4"/>
      <c r="Q232" s="4"/>
      <c r="R232" s="4"/>
    </row>
    <row r="233" spans="1:38" ht="14.25" customHeight="1" x14ac:dyDescent="0.3">
      <c r="F233" s="4"/>
      <c r="G233" s="4"/>
      <c r="H233" s="4"/>
      <c r="I233" s="4"/>
      <c r="J233" s="4"/>
      <c r="K233" s="4"/>
      <c r="L233" s="4"/>
      <c r="M233" s="4"/>
      <c r="N233" s="4"/>
      <c r="O233" s="4"/>
      <c r="P233" s="4"/>
      <c r="Q233" s="4"/>
      <c r="R233" s="4"/>
    </row>
    <row r="234" spans="1:38" ht="14.25" customHeight="1" x14ac:dyDescent="0.3">
      <c r="F234" s="4"/>
      <c r="G234" s="4"/>
      <c r="H234" s="4"/>
      <c r="I234" s="4"/>
      <c r="J234" s="4"/>
      <c r="K234" s="4"/>
      <c r="L234" s="4"/>
      <c r="M234" s="4"/>
      <c r="N234" s="4"/>
      <c r="O234" s="4"/>
      <c r="P234" s="4"/>
      <c r="Q234" s="4"/>
      <c r="R234" s="4"/>
    </row>
    <row r="235" spans="1:38" ht="14.25" customHeight="1" x14ac:dyDescent="0.3">
      <c r="F235" s="4"/>
      <c r="G235" s="4"/>
      <c r="H235" s="4"/>
      <c r="I235" s="4"/>
      <c r="J235" s="4"/>
      <c r="K235" s="4"/>
      <c r="L235" s="4"/>
      <c r="M235" s="4"/>
      <c r="N235" s="4"/>
      <c r="O235" s="4"/>
      <c r="P235" s="4"/>
      <c r="Q235" s="4"/>
      <c r="R235" s="4"/>
    </row>
    <row r="236" spans="1:38" ht="14.25" customHeight="1" x14ac:dyDescent="0.3">
      <c r="F236" s="4"/>
      <c r="G236" s="4"/>
      <c r="H236" s="4"/>
      <c r="I236" s="4"/>
      <c r="J236" s="4"/>
      <c r="K236" s="4"/>
      <c r="L236" s="4"/>
      <c r="M236" s="4"/>
      <c r="N236" s="4"/>
      <c r="O236" s="4"/>
      <c r="P236" s="4"/>
      <c r="Q236" s="4"/>
      <c r="R236" s="4"/>
    </row>
    <row r="237" spans="1:38" ht="14.25" customHeight="1" x14ac:dyDescent="0.3">
      <c r="F237" s="4"/>
      <c r="G237" s="4"/>
      <c r="H237" s="4"/>
      <c r="I237" s="4"/>
      <c r="J237" s="4"/>
      <c r="K237" s="4"/>
      <c r="L237" s="4"/>
      <c r="M237" s="4"/>
      <c r="N237" s="4"/>
      <c r="O237" s="4"/>
      <c r="P237" s="4"/>
      <c r="Q237" s="4"/>
      <c r="R237" s="4"/>
    </row>
    <row r="238" spans="1:38" ht="14.25" customHeight="1" x14ac:dyDescent="0.3">
      <c r="F238" s="4"/>
      <c r="G238" s="4"/>
      <c r="H238" s="4"/>
      <c r="I238" s="4"/>
      <c r="J238" s="4"/>
      <c r="K238" s="4"/>
      <c r="L238" s="4"/>
      <c r="M238" s="4"/>
      <c r="N238" s="4"/>
      <c r="O238" s="4"/>
      <c r="P238" s="4"/>
      <c r="Q238" s="4"/>
      <c r="R238" s="4"/>
    </row>
    <row r="239" spans="1:38" ht="14.25" customHeight="1" x14ac:dyDescent="0.3">
      <c r="F239" s="4"/>
      <c r="G239" s="4"/>
      <c r="H239" s="4"/>
      <c r="I239" s="4"/>
      <c r="J239" s="4"/>
      <c r="K239" s="4"/>
      <c r="L239" s="4"/>
      <c r="M239" s="4"/>
      <c r="N239" s="4"/>
      <c r="O239" s="4"/>
      <c r="P239" s="4"/>
      <c r="Q239" s="4"/>
      <c r="R239" s="4"/>
    </row>
    <row r="240" spans="1:38" ht="14.25" customHeight="1" x14ac:dyDescent="0.3">
      <c r="F240" s="4"/>
      <c r="G240" s="4"/>
      <c r="H240" s="4"/>
      <c r="I240" s="4"/>
      <c r="J240" s="4"/>
      <c r="K240" s="4"/>
      <c r="L240" s="4"/>
      <c r="M240" s="4"/>
      <c r="N240" s="4"/>
      <c r="O240" s="4"/>
      <c r="P240" s="4"/>
      <c r="Q240" s="4"/>
      <c r="R240" s="4"/>
    </row>
    <row r="241" spans="6:18" ht="14.25" customHeight="1" x14ac:dyDescent="0.3">
      <c r="F241" s="4"/>
      <c r="G241" s="4"/>
      <c r="H241" s="4"/>
      <c r="I241" s="4"/>
      <c r="J241" s="4"/>
      <c r="K241" s="4"/>
      <c r="L241" s="4"/>
      <c r="M241" s="4"/>
      <c r="N241" s="4"/>
      <c r="O241" s="4"/>
      <c r="P241" s="4"/>
      <c r="Q241" s="4"/>
      <c r="R241" s="4"/>
    </row>
    <row r="242" spans="6:18" ht="14.25" customHeight="1" x14ac:dyDescent="0.3">
      <c r="F242" s="4"/>
      <c r="G242" s="4"/>
      <c r="H242" s="4"/>
      <c r="I242" s="4"/>
      <c r="J242" s="4"/>
      <c r="K242" s="4"/>
      <c r="L242" s="4"/>
      <c r="M242" s="4"/>
      <c r="N242" s="4"/>
      <c r="O242" s="4"/>
      <c r="P242" s="4"/>
      <c r="Q242" s="4"/>
      <c r="R242" s="4"/>
    </row>
    <row r="243" spans="6:18" ht="14.25" customHeight="1" x14ac:dyDescent="0.3">
      <c r="F243" s="4"/>
      <c r="G243" s="4"/>
      <c r="H243" s="4"/>
      <c r="I243" s="4"/>
      <c r="J243" s="4"/>
      <c r="K243" s="4"/>
      <c r="L243" s="4"/>
      <c r="M243" s="4"/>
      <c r="N243" s="4"/>
      <c r="O243" s="4"/>
      <c r="P243" s="4"/>
      <c r="Q243" s="4"/>
      <c r="R243" s="4"/>
    </row>
    <row r="244" spans="6:18" ht="14.25" customHeight="1" x14ac:dyDescent="0.3">
      <c r="F244" s="4"/>
      <c r="G244" s="4"/>
      <c r="H244" s="4"/>
      <c r="I244" s="4"/>
      <c r="J244" s="4"/>
      <c r="K244" s="4"/>
      <c r="L244" s="4"/>
      <c r="M244" s="4"/>
      <c r="N244" s="4"/>
      <c r="O244" s="4"/>
      <c r="P244" s="4"/>
      <c r="Q244" s="4"/>
      <c r="R244" s="4"/>
    </row>
    <row r="245" spans="6:18" ht="14.25" customHeight="1" x14ac:dyDescent="0.3">
      <c r="F245" s="4"/>
      <c r="G245" s="4"/>
      <c r="H245" s="4"/>
      <c r="I245" s="4"/>
      <c r="J245" s="4"/>
      <c r="K245" s="4"/>
      <c r="L245" s="4"/>
      <c r="M245" s="4"/>
      <c r="N245" s="4"/>
      <c r="O245" s="4"/>
      <c r="P245" s="4"/>
      <c r="Q245" s="4"/>
      <c r="R245" s="4"/>
    </row>
    <row r="246" spans="6:18" ht="14.25" customHeight="1" x14ac:dyDescent="0.3">
      <c r="F246" s="4"/>
      <c r="G246" s="4"/>
      <c r="H246" s="4"/>
      <c r="I246" s="4"/>
      <c r="J246" s="4"/>
      <c r="K246" s="4"/>
      <c r="L246" s="4"/>
      <c r="M246" s="4"/>
      <c r="N246" s="4"/>
      <c r="O246" s="4"/>
      <c r="P246" s="4"/>
      <c r="Q246" s="4"/>
      <c r="R246" s="4"/>
    </row>
    <row r="247" spans="6:18" ht="14.25" customHeight="1" x14ac:dyDescent="0.3">
      <c r="F247" s="4"/>
      <c r="G247" s="4"/>
      <c r="H247" s="4"/>
      <c r="I247" s="4"/>
      <c r="J247" s="4"/>
      <c r="K247" s="4"/>
      <c r="L247" s="4"/>
      <c r="M247" s="4"/>
      <c r="N247" s="4"/>
      <c r="O247" s="4"/>
      <c r="P247" s="4"/>
      <c r="Q247" s="4"/>
      <c r="R247" s="4"/>
    </row>
    <row r="248" spans="6:18" ht="14.25" customHeight="1" x14ac:dyDescent="0.3">
      <c r="F248" s="4"/>
      <c r="G248" s="4"/>
      <c r="H248" s="4"/>
      <c r="I248" s="4"/>
      <c r="J248" s="4"/>
      <c r="K248" s="4"/>
      <c r="L248" s="4"/>
      <c r="M248" s="4"/>
      <c r="N248" s="4"/>
      <c r="O248" s="4"/>
      <c r="P248" s="4"/>
      <c r="Q248" s="4"/>
      <c r="R248" s="4"/>
    </row>
    <row r="249" spans="6:18" ht="14.25" customHeight="1" x14ac:dyDescent="0.3">
      <c r="F249" s="4"/>
      <c r="G249" s="4"/>
      <c r="H249" s="4"/>
      <c r="I249" s="4"/>
      <c r="J249" s="4"/>
      <c r="K249" s="4"/>
      <c r="L249" s="4"/>
      <c r="M249" s="4"/>
      <c r="N249" s="4"/>
      <c r="O249" s="4"/>
      <c r="P249" s="4"/>
      <c r="Q249" s="4"/>
      <c r="R249" s="4"/>
    </row>
    <row r="250" spans="6:18" ht="14.25" customHeight="1" x14ac:dyDescent="0.3">
      <c r="F250" s="4"/>
      <c r="G250" s="4"/>
      <c r="H250" s="4"/>
      <c r="I250" s="4"/>
      <c r="J250" s="4"/>
      <c r="K250" s="4"/>
      <c r="L250" s="4"/>
      <c r="M250" s="4"/>
      <c r="N250" s="4"/>
      <c r="O250" s="4"/>
      <c r="P250" s="4"/>
      <c r="Q250" s="4"/>
      <c r="R250" s="4"/>
    </row>
    <row r="251" spans="6:18" ht="14.25" customHeight="1" x14ac:dyDescent="0.3">
      <c r="F251" s="4"/>
      <c r="G251" s="4"/>
      <c r="H251" s="4"/>
      <c r="I251" s="4"/>
      <c r="J251" s="4"/>
      <c r="K251" s="4"/>
      <c r="L251" s="4"/>
      <c r="M251" s="4"/>
      <c r="N251" s="4"/>
      <c r="O251" s="4"/>
      <c r="P251" s="4"/>
      <c r="Q251" s="4"/>
      <c r="R251" s="4"/>
    </row>
    <row r="252" spans="6:18" ht="14.25" customHeight="1" x14ac:dyDescent="0.3">
      <c r="F252" s="4"/>
      <c r="G252" s="4"/>
      <c r="H252" s="4"/>
      <c r="I252" s="4"/>
      <c r="J252" s="4"/>
      <c r="K252" s="4"/>
      <c r="L252" s="4"/>
      <c r="M252" s="4"/>
      <c r="N252" s="4"/>
      <c r="O252" s="4"/>
      <c r="P252" s="4"/>
      <c r="Q252" s="4"/>
      <c r="R252" s="4"/>
    </row>
    <row r="253" spans="6:18" ht="14.25" customHeight="1" x14ac:dyDescent="0.3">
      <c r="F253" s="4"/>
      <c r="G253" s="4"/>
      <c r="H253" s="4"/>
      <c r="I253" s="4"/>
      <c r="J253" s="4"/>
      <c r="K253" s="4"/>
      <c r="L253" s="4"/>
      <c r="M253" s="4"/>
      <c r="N253" s="4"/>
      <c r="O253" s="4"/>
      <c r="P253" s="4"/>
      <c r="Q253" s="4"/>
      <c r="R253" s="4"/>
    </row>
    <row r="254" spans="6:18" ht="14.25" customHeight="1" x14ac:dyDescent="0.3">
      <c r="F254" s="4"/>
      <c r="G254" s="4"/>
      <c r="H254" s="4"/>
      <c r="I254" s="4"/>
      <c r="J254" s="4"/>
      <c r="K254" s="4"/>
      <c r="L254" s="4"/>
      <c r="M254" s="4"/>
      <c r="N254" s="4"/>
      <c r="O254" s="4"/>
      <c r="P254" s="4"/>
      <c r="Q254" s="4"/>
      <c r="R254" s="4"/>
    </row>
    <row r="255" spans="6:18" ht="14.25" customHeight="1" x14ac:dyDescent="0.3">
      <c r="F255" s="4"/>
      <c r="G255" s="4"/>
      <c r="H255" s="4"/>
      <c r="I255" s="4"/>
      <c r="J255" s="4"/>
      <c r="K255" s="4"/>
      <c r="L255" s="4"/>
      <c r="M255" s="4"/>
      <c r="N255" s="4"/>
      <c r="O255" s="4"/>
      <c r="P255" s="4"/>
      <c r="Q255" s="4"/>
      <c r="R255" s="4"/>
    </row>
    <row r="256" spans="6:18" ht="14.25" customHeight="1" x14ac:dyDescent="0.3">
      <c r="F256" s="4"/>
      <c r="G256" s="4"/>
      <c r="H256" s="4"/>
      <c r="I256" s="4"/>
      <c r="J256" s="4"/>
      <c r="K256" s="4"/>
      <c r="L256" s="4"/>
      <c r="M256" s="4"/>
      <c r="N256" s="4"/>
      <c r="O256" s="4"/>
      <c r="P256" s="4"/>
      <c r="Q256" s="4"/>
      <c r="R256" s="4"/>
    </row>
    <row r="257" spans="6:18" ht="14.25" customHeight="1" x14ac:dyDescent="0.3">
      <c r="F257" s="4"/>
      <c r="G257" s="4"/>
      <c r="H257" s="4"/>
      <c r="I257" s="4"/>
      <c r="J257" s="4"/>
      <c r="K257" s="4"/>
      <c r="L257" s="4"/>
      <c r="M257" s="4"/>
      <c r="N257" s="4"/>
      <c r="O257" s="4"/>
      <c r="P257" s="4"/>
      <c r="Q257" s="4"/>
      <c r="R257" s="4"/>
    </row>
    <row r="258" spans="6:18" ht="14.25" customHeight="1" x14ac:dyDescent="0.3">
      <c r="F258" s="4"/>
      <c r="G258" s="4"/>
      <c r="H258" s="4"/>
      <c r="I258" s="4"/>
      <c r="J258" s="4"/>
      <c r="K258" s="4"/>
      <c r="L258" s="4"/>
      <c r="M258" s="4"/>
      <c r="N258" s="4"/>
      <c r="O258" s="4"/>
      <c r="P258" s="4"/>
      <c r="Q258" s="4"/>
      <c r="R258" s="4"/>
    </row>
    <row r="259" spans="6:18" ht="14.25" customHeight="1" x14ac:dyDescent="0.3">
      <c r="F259" s="4"/>
      <c r="G259" s="4"/>
      <c r="H259" s="4"/>
      <c r="I259" s="4"/>
      <c r="J259" s="4"/>
      <c r="K259" s="4"/>
      <c r="L259" s="4"/>
      <c r="M259" s="4"/>
      <c r="N259" s="4"/>
      <c r="O259" s="4"/>
      <c r="P259" s="4"/>
      <c r="Q259" s="4"/>
      <c r="R259" s="4"/>
    </row>
    <row r="260" spans="6:18" ht="14.25" customHeight="1" x14ac:dyDescent="0.3">
      <c r="F260" s="4"/>
      <c r="G260" s="4"/>
      <c r="H260" s="4"/>
      <c r="I260" s="4"/>
      <c r="J260" s="4"/>
      <c r="K260" s="4"/>
      <c r="L260" s="4"/>
      <c r="M260" s="4"/>
      <c r="N260" s="4"/>
      <c r="O260" s="4"/>
      <c r="P260" s="4"/>
      <c r="Q260" s="4"/>
      <c r="R260" s="4"/>
    </row>
    <row r="261" spans="6:18" ht="14.25" customHeight="1" x14ac:dyDescent="0.3">
      <c r="F261" s="4"/>
      <c r="G261" s="4"/>
      <c r="H261" s="4"/>
      <c r="I261" s="4"/>
      <c r="J261" s="4"/>
      <c r="K261" s="4"/>
      <c r="L261" s="4"/>
      <c r="M261" s="4"/>
      <c r="N261" s="4"/>
      <c r="O261" s="4"/>
      <c r="P261" s="4"/>
      <c r="Q261" s="4"/>
      <c r="R261" s="4"/>
    </row>
    <row r="262" spans="6:18" ht="14.25" customHeight="1" x14ac:dyDescent="0.3">
      <c r="F262" s="4"/>
      <c r="G262" s="4"/>
      <c r="H262" s="4"/>
      <c r="I262" s="4"/>
      <c r="J262" s="4"/>
      <c r="K262" s="4"/>
      <c r="L262" s="4"/>
      <c r="M262" s="4"/>
      <c r="N262" s="4"/>
      <c r="O262" s="4"/>
      <c r="P262" s="4"/>
      <c r="Q262" s="4"/>
      <c r="R262" s="4"/>
    </row>
    <row r="263" spans="6:18" ht="14.25" customHeight="1" x14ac:dyDescent="0.3">
      <c r="F263" s="4"/>
      <c r="G263" s="4"/>
      <c r="H263" s="4"/>
      <c r="I263" s="4"/>
      <c r="J263" s="4"/>
      <c r="K263" s="4"/>
      <c r="L263" s="4"/>
      <c r="M263" s="4"/>
      <c r="N263" s="4"/>
      <c r="O263" s="4"/>
      <c r="P263" s="4"/>
      <c r="Q263" s="4"/>
      <c r="R263" s="4"/>
    </row>
    <row r="264" spans="6:18" ht="14.25" customHeight="1" x14ac:dyDescent="0.3">
      <c r="F264" s="4"/>
      <c r="G264" s="4"/>
      <c r="H264" s="4"/>
      <c r="I264" s="4"/>
      <c r="J264" s="4"/>
      <c r="K264" s="4"/>
      <c r="L264" s="4"/>
      <c r="M264" s="4"/>
      <c r="N264" s="4"/>
      <c r="O264" s="4"/>
      <c r="P264" s="4"/>
      <c r="Q264" s="4"/>
      <c r="R264" s="4"/>
    </row>
    <row r="265" spans="6:18" ht="14.25" customHeight="1" x14ac:dyDescent="0.3">
      <c r="F265" s="4"/>
      <c r="G265" s="4"/>
      <c r="H265" s="4"/>
      <c r="I265" s="4"/>
      <c r="J265" s="4"/>
      <c r="K265" s="4"/>
      <c r="L265" s="4"/>
      <c r="M265" s="4"/>
      <c r="N265" s="4"/>
      <c r="O265" s="4"/>
      <c r="P265" s="4"/>
      <c r="Q265" s="4"/>
      <c r="R265" s="4"/>
    </row>
    <row r="266" spans="6:18" ht="14.25" customHeight="1" x14ac:dyDescent="0.3">
      <c r="F266" s="4"/>
      <c r="G266" s="4"/>
      <c r="H266" s="4"/>
      <c r="I266" s="4"/>
      <c r="J266" s="4"/>
      <c r="K266" s="4"/>
      <c r="L266" s="4"/>
      <c r="M266" s="4"/>
      <c r="N266" s="4"/>
      <c r="O266" s="4"/>
      <c r="P266" s="4"/>
      <c r="Q266" s="4"/>
      <c r="R266" s="4"/>
    </row>
    <row r="267" spans="6:18" ht="14.25" customHeight="1" x14ac:dyDescent="0.3">
      <c r="F267" s="4"/>
      <c r="G267" s="4"/>
      <c r="H267" s="4"/>
      <c r="I267" s="4"/>
      <c r="J267" s="4"/>
      <c r="K267" s="4"/>
      <c r="L267" s="4"/>
      <c r="M267" s="4"/>
      <c r="N267" s="4"/>
      <c r="O267" s="4"/>
      <c r="P267" s="4"/>
      <c r="Q267" s="4"/>
      <c r="R267" s="4"/>
    </row>
    <row r="268" spans="6:18" ht="14.25" customHeight="1" x14ac:dyDescent="0.3">
      <c r="F268" s="4"/>
      <c r="G268" s="4"/>
      <c r="H268" s="4"/>
      <c r="I268" s="4"/>
      <c r="J268" s="4"/>
      <c r="K268" s="4"/>
      <c r="L268" s="4"/>
      <c r="M268" s="4"/>
      <c r="N268" s="4"/>
      <c r="O268" s="4"/>
      <c r="P268" s="4"/>
      <c r="Q268" s="4"/>
      <c r="R268" s="4"/>
    </row>
    <row r="269" spans="6:18" ht="14.25" customHeight="1" x14ac:dyDescent="0.3">
      <c r="F269" s="4"/>
      <c r="G269" s="4"/>
      <c r="H269" s="4"/>
      <c r="I269" s="4"/>
      <c r="J269" s="4"/>
      <c r="K269" s="4"/>
      <c r="L269" s="4"/>
      <c r="M269" s="4"/>
      <c r="N269" s="4"/>
      <c r="O269" s="4"/>
      <c r="P269" s="4"/>
      <c r="Q269" s="4"/>
      <c r="R269" s="4"/>
    </row>
    <row r="270" spans="6:18" ht="14.25" customHeight="1" x14ac:dyDescent="0.3">
      <c r="F270" s="4"/>
      <c r="G270" s="4"/>
      <c r="H270" s="4"/>
      <c r="I270" s="4"/>
      <c r="J270" s="4"/>
      <c r="K270" s="4"/>
      <c r="L270" s="4"/>
      <c r="M270" s="4"/>
      <c r="N270" s="4"/>
      <c r="O270" s="4"/>
      <c r="P270" s="4"/>
      <c r="Q270" s="4"/>
      <c r="R270" s="4"/>
    </row>
    <row r="271" spans="6:18" ht="14.25" customHeight="1" x14ac:dyDescent="0.3">
      <c r="F271" s="4"/>
      <c r="G271" s="4"/>
      <c r="H271" s="4"/>
      <c r="I271" s="4"/>
      <c r="J271" s="4"/>
      <c r="K271" s="4"/>
      <c r="L271" s="4"/>
      <c r="M271" s="4"/>
      <c r="N271" s="4"/>
      <c r="O271" s="4"/>
      <c r="P271" s="4"/>
      <c r="Q271" s="4"/>
      <c r="R271" s="4"/>
    </row>
    <row r="272" spans="6:18" ht="14.25" customHeight="1" x14ac:dyDescent="0.3">
      <c r="F272" s="4"/>
      <c r="G272" s="4"/>
      <c r="H272" s="4"/>
      <c r="I272" s="4"/>
      <c r="J272" s="4"/>
      <c r="K272" s="4"/>
      <c r="L272" s="4"/>
      <c r="M272" s="4"/>
      <c r="N272" s="4"/>
      <c r="O272" s="4"/>
      <c r="P272" s="4"/>
      <c r="Q272" s="4"/>
      <c r="R272" s="4"/>
    </row>
    <row r="273" spans="6:18" ht="14.25" customHeight="1" x14ac:dyDescent="0.3">
      <c r="F273" s="4"/>
      <c r="G273" s="4"/>
      <c r="H273" s="4"/>
      <c r="I273" s="4"/>
      <c r="J273" s="4"/>
      <c r="K273" s="4"/>
      <c r="L273" s="4"/>
      <c r="M273" s="4"/>
      <c r="N273" s="4"/>
      <c r="O273" s="4"/>
      <c r="P273" s="4"/>
      <c r="Q273" s="4"/>
      <c r="R273" s="4"/>
    </row>
    <row r="274" spans="6:18" ht="14.25" customHeight="1" x14ac:dyDescent="0.3">
      <c r="F274" s="4"/>
      <c r="G274" s="4"/>
      <c r="H274" s="4"/>
      <c r="I274" s="4"/>
      <c r="J274" s="4"/>
      <c r="K274" s="4"/>
      <c r="L274" s="4"/>
      <c r="M274" s="4"/>
      <c r="N274" s="4"/>
      <c r="O274" s="4"/>
      <c r="P274" s="4"/>
      <c r="Q274" s="4"/>
      <c r="R274" s="4"/>
    </row>
    <row r="275" spans="6:18" ht="14.25" customHeight="1" x14ac:dyDescent="0.3">
      <c r="F275" s="4"/>
      <c r="G275" s="4"/>
      <c r="H275" s="4"/>
      <c r="I275" s="4"/>
      <c r="J275" s="4"/>
      <c r="K275" s="4"/>
      <c r="L275" s="4"/>
      <c r="M275" s="4"/>
      <c r="N275" s="4"/>
      <c r="O275" s="4"/>
      <c r="P275" s="4"/>
      <c r="Q275" s="4"/>
      <c r="R275" s="4"/>
    </row>
    <row r="276" spans="6:18" ht="14.25" customHeight="1" x14ac:dyDescent="0.3">
      <c r="F276" s="4"/>
      <c r="G276" s="4"/>
      <c r="H276" s="4"/>
      <c r="I276" s="4"/>
      <c r="J276" s="4"/>
      <c r="K276" s="4"/>
      <c r="L276" s="4"/>
      <c r="M276" s="4"/>
      <c r="N276" s="4"/>
      <c r="O276" s="4"/>
      <c r="P276" s="4"/>
      <c r="Q276" s="4"/>
      <c r="R276" s="4"/>
    </row>
    <row r="277" spans="6:18" ht="14.25" customHeight="1" x14ac:dyDescent="0.3">
      <c r="F277" s="4"/>
      <c r="G277" s="4"/>
      <c r="H277" s="4"/>
      <c r="I277" s="4"/>
      <c r="J277" s="4"/>
      <c r="K277" s="4"/>
      <c r="L277" s="4"/>
      <c r="M277" s="4"/>
      <c r="N277" s="4"/>
      <c r="O277" s="4"/>
      <c r="P277" s="4"/>
      <c r="Q277" s="4"/>
      <c r="R277" s="4"/>
    </row>
    <row r="278" spans="6:18" ht="14.25" customHeight="1" x14ac:dyDescent="0.3">
      <c r="F278" s="4"/>
      <c r="G278" s="4"/>
      <c r="H278" s="4"/>
      <c r="I278" s="4"/>
      <c r="J278" s="4"/>
      <c r="K278" s="4"/>
      <c r="L278" s="4"/>
      <c r="M278" s="4"/>
      <c r="N278" s="4"/>
      <c r="O278" s="4"/>
      <c r="P278" s="4"/>
      <c r="Q278" s="4"/>
      <c r="R278" s="4"/>
    </row>
    <row r="279" spans="6:18" ht="14.25" customHeight="1" x14ac:dyDescent="0.3">
      <c r="F279" s="4"/>
      <c r="G279" s="4"/>
      <c r="H279" s="4"/>
      <c r="I279" s="4"/>
      <c r="J279" s="4"/>
      <c r="K279" s="4"/>
      <c r="L279" s="4"/>
      <c r="M279" s="4"/>
      <c r="N279" s="4"/>
      <c r="O279" s="4"/>
      <c r="P279" s="4"/>
      <c r="Q279" s="4"/>
      <c r="R279" s="4"/>
    </row>
    <row r="280" spans="6:18" ht="14.25" customHeight="1" x14ac:dyDescent="0.3">
      <c r="F280" s="4"/>
      <c r="G280" s="4"/>
      <c r="H280" s="4"/>
      <c r="I280" s="4"/>
      <c r="J280" s="4"/>
      <c r="K280" s="4"/>
      <c r="L280" s="4"/>
      <c r="M280" s="4"/>
      <c r="N280" s="4"/>
      <c r="O280" s="4"/>
      <c r="P280" s="4"/>
      <c r="Q280" s="4"/>
      <c r="R280" s="4"/>
    </row>
    <row r="281" spans="6:18" ht="14.25" customHeight="1" x14ac:dyDescent="0.3">
      <c r="F281" s="4"/>
      <c r="G281" s="4"/>
      <c r="H281" s="4"/>
      <c r="I281" s="4"/>
      <c r="J281" s="4"/>
      <c r="K281" s="4"/>
      <c r="L281" s="4"/>
      <c r="M281" s="4"/>
      <c r="N281" s="4"/>
      <c r="O281" s="4"/>
      <c r="P281" s="4"/>
      <c r="Q281" s="4"/>
      <c r="R281" s="4"/>
    </row>
    <row r="282" spans="6:18" ht="14.25" customHeight="1" x14ac:dyDescent="0.3">
      <c r="F282" s="4"/>
      <c r="G282" s="4"/>
      <c r="H282" s="4"/>
      <c r="I282" s="4"/>
      <c r="J282" s="4"/>
      <c r="K282" s="4"/>
      <c r="L282" s="4"/>
      <c r="M282" s="4"/>
      <c r="N282" s="4"/>
      <c r="O282" s="4"/>
      <c r="P282" s="4"/>
      <c r="Q282" s="4"/>
      <c r="R282" s="4"/>
    </row>
    <row r="283" spans="6:18" ht="14.25" customHeight="1" x14ac:dyDescent="0.3">
      <c r="F283" s="4"/>
      <c r="G283" s="4"/>
      <c r="H283" s="4"/>
      <c r="I283" s="4"/>
      <c r="J283" s="4"/>
      <c r="K283" s="4"/>
      <c r="L283" s="4"/>
      <c r="M283" s="4"/>
      <c r="N283" s="4"/>
      <c r="O283" s="4"/>
      <c r="P283" s="4"/>
      <c r="Q283" s="4"/>
      <c r="R283" s="4"/>
    </row>
    <row r="284" spans="6:18" ht="14.25" customHeight="1" x14ac:dyDescent="0.3">
      <c r="F284" s="4"/>
      <c r="G284" s="4"/>
      <c r="H284" s="4"/>
      <c r="I284" s="4"/>
      <c r="J284" s="4"/>
      <c r="K284" s="4"/>
      <c r="L284" s="4"/>
      <c r="M284" s="4"/>
      <c r="N284" s="4"/>
      <c r="O284" s="4"/>
      <c r="P284" s="4"/>
      <c r="Q284" s="4"/>
      <c r="R284" s="4"/>
    </row>
    <row r="285" spans="6:18" ht="14.25" customHeight="1" x14ac:dyDescent="0.3">
      <c r="F285" s="4"/>
      <c r="G285" s="4"/>
      <c r="H285" s="4"/>
      <c r="I285" s="4"/>
      <c r="J285" s="4"/>
      <c r="K285" s="4"/>
      <c r="L285" s="4"/>
      <c r="M285" s="4"/>
      <c r="N285" s="4"/>
      <c r="O285" s="4"/>
      <c r="P285" s="4"/>
      <c r="Q285" s="4"/>
      <c r="R285" s="4"/>
    </row>
    <row r="286" spans="6:18" ht="14.25" customHeight="1" x14ac:dyDescent="0.3">
      <c r="F286" s="4"/>
      <c r="G286" s="4"/>
      <c r="H286" s="4"/>
      <c r="I286" s="4"/>
      <c r="J286" s="4"/>
      <c r="K286" s="4"/>
      <c r="L286" s="4"/>
      <c r="M286" s="4"/>
      <c r="N286" s="4"/>
      <c r="O286" s="4"/>
      <c r="P286" s="4"/>
      <c r="Q286" s="4"/>
      <c r="R286" s="4"/>
    </row>
    <row r="287" spans="6:18" ht="14.25" customHeight="1" x14ac:dyDescent="0.3">
      <c r="F287" s="4"/>
      <c r="G287" s="4"/>
      <c r="H287" s="4"/>
      <c r="I287" s="4"/>
      <c r="J287" s="4"/>
      <c r="K287" s="4"/>
      <c r="L287" s="4"/>
      <c r="M287" s="4"/>
      <c r="N287" s="4"/>
      <c r="O287" s="4"/>
      <c r="P287" s="4"/>
      <c r="Q287" s="4"/>
      <c r="R287" s="4"/>
    </row>
    <row r="288" spans="6:18" ht="14.25" customHeight="1" x14ac:dyDescent="0.3">
      <c r="F288" s="4"/>
      <c r="G288" s="4"/>
      <c r="H288" s="4"/>
      <c r="I288" s="4"/>
      <c r="J288" s="4"/>
      <c r="K288" s="4"/>
      <c r="L288" s="4"/>
      <c r="M288" s="4"/>
      <c r="N288" s="4"/>
      <c r="O288" s="4"/>
      <c r="P288" s="4"/>
      <c r="Q288" s="4"/>
      <c r="R288" s="4"/>
    </row>
    <row r="289" spans="6:18" ht="14.25" customHeight="1" x14ac:dyDescent="0.3">
      <c r="F289" s="4"/>
      <c r="G289" s="4"/>
      <c r="H289" s="4"/>
      <c r="I289" s="4"/>
      <c r="J289" s="4"/>
      <c r="K289" s="4"/>
      <c r="L289" s="4"/>
      <c r="M289" s="4"/>
      <c r="N289" s="4"/>
      <c r="O289" s="4"/>
      <c r="P289" s="4"/>
      <c r="Q289" s="4"/>
      <c r="R289" s="4"/>
    </row>
    <row r="290" spans="6:18" ht="14.25" customHeight="1" x14ac:dyDescent="0.3">
      <c r="F290" s="4"/>
      <c r="G290" s="4"/>
      <c r="H290" s="4"/>
      <c r="I290" s="4"/>
      <c r="J290" s="4"/>
      <c r="K290" s="4"/>
      <c r="L290" s="4"/>
      <c r="M290" s="4"/>
      <c r="N290" s="4"/>
      <c r="O290" s="4"/>
      <c r="P290" s="4"/>
      <c r="Q290" s="4"/>
      <c r="R290" s="4"/>
    </row>
    <row r="291" spans="6:18" ht="14.25" customHeight="1" x14ac:dyDescent="0.3">
      <c r="F291" s="4"/>
      <c r="G291" s="4"/>
      <c r="H291" s="4"/>
      <c r="I291" s="4"/>
      <c r="J291" s="4"/>
      <c r="K291" s="4"/>
      <c r="L291" s="4"/>
      <c r="M291" s="4"/>
      <c r="N291" s="4"/>
      <c r="O291" s="4"/>
      <c r="P291" s="4"/>
      <c r="Q291" s="4"/>
      <c r="R291" s="4"/>
    </row>
    <row r="292" spans="6:18" ht="14.25" customHeight="1" x14ac:dyDescent="0.3">
      <c r="F292" s="4"/>
      <c r="G292" s="4"/>
      <c r="H292" s="4"/>
      <c r="I292" s="4"/>
      <c r="J292" s="4"/>
      <c r="K292" s="4"/>
      <c r="L292" s="4"/>
      <c r="M292" s="4"/>
      <c r="N292" s="4"/>
      <c r="O292" s="4"/>
      <c r="P292" s="4"/>
      <c r="Q292" s="4"/>
      <c r="R292" s="4"/>
    </row>
    <row r="293" spans="6:18" ht="14.25" customHeight="1" x14ac:dyDescent="0.3">
      <c r="F293" s="4"/>
      <c r="G293" s="4"/>
      <c r="H293" s="4"/>
      <c r="I293" s="4"/>
      <c r="J293" s="4"/>
      <c r="K293" s="4"/>
      <c r="L293" s="4"/>
      <c r="M293" s="4"/>
      <c r="N293" s="4"/>
      <c r="O293" s="4"/>
      <c r="P293" s="4"/>
      <c r="Q293" s="4"/>
      <c r="R293" s="4"/>
    </row>
    <row r="294" spans="6:18" ht="14.25" customHeight="1" x14ac:dyDescent="0.3">
      <c r="F294" s="4"/>
      <c r="G294" s="4"/>
      <c r="H294" s="4"/>
      <c r="I294" s="4"/>
      <c r="J294" s="4"/>
      <c r="K294" s="4"/>
      <c r="L294" s="4"/>
      <c r="M294" s="4"/>
      <c r="N294" s="4"/>
      <c r="O294" s="4"/>
      <c r="P294" s="4"/>
      <c r="Q294" s="4"/>
      <c r="R294" s="4"/>
    </row>
    <row r="295" spans="6:18" ht="14.25" customHeight="1" x14ac:dyDescent="0.3">
      <c r="F295" s="4"/>
      <c r="G295" s="4"/>
      <c r="H295" s="4"/>
      <c r="I295" s="4"/>
      <c r="J295" s="4"/>
      <c r="K295" s="4"/>
      <c r="L295" s="4"/>
      <c r="M295" s="4"/>
      <c r="N295" s="4"/>
      <c r="O295" s="4"/>
      <c r="P295" s="4"/>
      <c r="Q295" s="4"/>
      <c r="R295" s="4"/>
    </row>
    <row r="296" spans="6:18" ht="14.25" customHeight="1" x14ac:dyDescent="0.3">
      <c r="F296" s="4"/>
      <c r="G296" s="4"/>
      <c r="H296" s="4"/>
      <c r="I296" s="4"/>
      <c r="J296" s="4"/>
      <c r="K296" s="4"/>
      <c r="L296" s="4"/>
      <c r="M296" s="4"/>
      <c r="N296" s="4"/>
      <c r="O296" s="4"/>
      <c r="P296" s="4"/>
      <c r="Q296" s="4"/>
      <c r="R296" s="4"/>
    </row>
    <row r="297" spans="6:18" ht="14.25" customHeight="1" x14ac:dyDescent="0.3">
      <c r="F297" s="4"/>
      <c r="G297" s="4"/>
      <c r="H297" s="4"/>
      <c r="I297" s="4"/>
      <c r="J297" s="4"/>
      <c r="K297" s="4"/>
      <c r="L297" s="4"/>
      <c r="M297" s="4"/>
      <c r="N297" s="4"/>
      <c r="O297" s="4"/>
      <c r="P297" s="4"/>
      <c r="Q297" s="4"/>
      <c r="R297" s="4"/>
    </row>
    <row r="298" spans="6:18" ht="14.25" customHeight="1" x14ac:dyDescent="0.3">
      <c r="F298" s="4"/>
      <c r="G298" s="4"/>
      <c r="H298" s="4"/>
      <c r="I298" s="4"/>
      <c r="J298" s="4"/>
      <c r="K298" s="4"/>
      <c r="L298" s="4"/>
      <c r="M298" s="4"/>
      <c r="N298" s="4"/>
      <c r="O298" s="4"/>
      <c r="P298" s="4"/>
      <c r="Q298" s="4"/>
      <c r="R298" s="4"/>
    </row>
    <row r="299" spans="6:18" ht="14.25" customHeight="1" x14ac:dyDescent="0.3">
      <c r="F299" s="4"/>
      <c r="G299" s="4"/>
      <c r="H299" s="4"/>
      <c r="I299" s="4"/>
      <c r="J299" s="4"/>
      <c r="K299" s="4"/>
      <c r="L299" s="4"/>
      <c r="M299" s="4"/>
      <c r="N299" s="4"/>
      <c r="O299" s="4"/>
      <c r="P299" s="4"/>
      <c r="Q299" s="4"/>
      <c r="R299" s="4"/>
    </row>
    <row r="300" spans="6:18" ht="14.25" customHeight="1" x14ac:dyDescent="0.3">
      <c r="F300" s="4"/>
      <c r="G300" s="4"/>
      <c r="H300" s="4"/>
      <c r="I300" s="4"/>
      <c r="J300" s="4"/>
      <c r="K300" s="4"/>
      <c r="L300" s="4"/>
      <c r="M300" s="4"/>
      <c r="N300" s="4"/>
      <c r="O300" s="4"/>
      <c r="P300" s="4"/>
      <c r="Q300" s="4"/>
      <c r="R300" s="4"/>
    </row>
    <row r="301" spans="6:18" ht="14.25" customHeight="1" x14ac:dyDescent="0.3">
      <c r="F301" s="4"/>
      <c r="G301" s="4"/>
      <c r="H301" s="4"/>
      <c r="I301" s="4"/>
      <c r="J301" s="4"/>
      <c r="K301" s="4"/>
      <c r="L301" s="4"/>
      <c r="M301" s="4"/>
      <c r="N301" s="4"/>
      <c r="O301" s="4"/>
      <c r="P301" s="4"/>
      <c r="Q301" s="4"/>
      <c r="R301" s="4"/>
    </row>
    <row r="302" spans="6:18" ht="14.25" customHeight="1" x14ac:dyDescent="0.3">
      <c r="F302" s="4"/>
      <c r="G302" s="4"/>
      <c r="H302" s="4"/>
      <c r="I302" s="4"/>
      <c r="J302" s="4"/>
      <c r="K302" s="4"/>
      <c r="L302" s="4"/>
      <c r="M302" s="4"/>
      <c r="N302" s="4"/>
      <c r="O302" s="4"/>
      <c r="P302" s="4"/>
      <c r="Q302" s="4"/>
      <c r="R302" s="4"/>
    </row>
    <row r="303" spans="6:18" ht="14.25" customHeight="1" x14ac:dyDescent="0.3">
      <c r="F303" s="4"/>
      <c r="G303" s="4"/>
      <c r="H303" s="4"/>
      <c r="I303" s="4"/>
      <c r="J303" s="4"/>
      <c r="K303" s="4"/>
      <c r="L303" s="4"/>
      <c r="M303" s="4"/>
      <c r="N303" s="4"/>
      <c r="O303" s="4"/>
      <c r="P303" s="4"/>
      <c r="Q303" s="4"/>
      <c r="R303" s="4"/>
    </row>
    <row r="304" spans="6:18" ht="14.25" customHeight="1" x14ac:dyDescent="0.3">
      <c r="F304" s="4"/>
      <c r="G304" s="4"/>
      <c r="H304" s="4"/>
      <c r="I304" s="4"/>
      <c r="J304" s="4"/>
      <c r="K304" s="4"/>
      <c r="L304" s="4"/>
      <c r="M304" s="4"/>
      <c r="N304" s="4"/>
      <c r="O304" s="4"/>
      <c r="P304" s="4"/>
      <c r="Q304" s="4"/>
      <c r="R304" s="4"/>
    </row>
    <row r="305" spans="6:18" ht="14.25" customHeight="1" x14ac:dyDescent="0.3">
      <c r="F305" s="4"/>
      <c r="G305" s="4"/>
      <c r="H305" s="4"/>
      <c r="I305" s="4"/>
      <c r="J305" s="4"/>
      <c r="K305" s="4"/>
      <c r="L305" s="4"/>
      <c r="M305" s="4"/>
      <c r="N305" s="4"/>
      <c r="O305" s="4"/>
      <c r="P305" s="4"/>
      <c r="Q305" s="4"/>
      <c r="R305" s="4"/>
    </row>
    <row r="306" spans="6:18" ht="14.25" customHeight="1" x14ac:dyDescent="0.3">
      <c r="F306" s="4"/>
      <c r="G306" s="4"/>
      <c r="H306" s="4"/>
      <c r="I306" s="4"/>
      <c r="J306" s="4"/>
      <c r="K306" s="4"/>
      <c r="L306" s="4"/>
      <c r="M306" s="4"/>
      <c r="N306" s="4"/>
      <c r="O306" s="4"/>
      <c r="P306" s="4"/>
      <c r="Q306" s="4"/>
      <c r="R306" s="4"/>
    </row>
    <row r="307" spans="6:18" ht="14.25" customHeight="1" x14ac:dyDescent="0.3">
      <c r="F307" s="4"/>
      <c r="G307" s="4"/>
      <c r="H307" s="4"/>
      <c r="I307" s="4"/>
      <c r="J307" s="4"/>
      <c r="K307" s="4"/>
      <c r="L307" s="4"/>
      <c r="M307" s="4"/>
      <c r="N307" s="4"/>
      <c r="O307" s="4"/>
      <c r="P307" s="4"/>
      <c r="Q307" s="4"/>
      <c r="R307" s="4"/>
    </row>
    <row r="308" spans="6:18" ht="14.25" customHeight="1" x14ac:dyDescent="0.3">
      <c r="F308" s="4"/>
      <c r="G308" s="4"/>
      <c r="H308" s="4"/>
      <c r="I308" s="4"/>
      <c r="J308" s="4"/>
      <c r="K308" s="4"/>
      <c r="L308" s="4"/>
      <c r="M308" s="4"/>
      <c r="N308" s="4"/>
      <c r="O308" s="4"/>
      <c r="P308" s="4"/>
      <c r="Q308" s="4"/>
      <c r="R308" s="4"/>
    </row>
    <row r="309" spans="6:18" ht="14.25" customHeight="1" x14ac:dyDescent="0.3">
      <c r="F309" s="4"/>
      <c r="G309" s="4"/>
      <c r="H309" s="4"/>
      <c r="I309" s="4"/>
      <c r="J309" s="4"/>
      <c r="K309" s="4"/>
      <c r="L309" s="4"/>
      <c r="M309" s="4"/>
      <c r="N309" s="4"/>
      <c r="O309" s="4"/>
      <c r="P309" s="4"/>
      <c r="Q309" s="4"/>
      <c r="R309" s="4"/>
    </row>
    <row r="310" spans="6:18" ht="14.25" customHeight="1" x14ac:dyDescent="0.3">
      <c r="F310" s="4"/>
      <c r="G310" s="4"/>
      <c r="H310" s="4"/>
      <c r="I310" s="4"/>
      <c r="J310" s="4"/>
      <c r="K310" s="4"/>
      <c r="L310" s="4"/>
      <c r="M310" s="4"/>
      <c r="N310" s="4"/>
      <c r="O310" s="4"/>
      <c r="P310" s="4"/>
      <c r="Q310" s="4"/>
      <c r="R310" s="4"/>
    </row>
    <row r="311" spans="6:18" ht="14.25" customHeight="1" x14ac:dyDescent="0.3">
      <c r="F311" s="4"/>
      <c r="G311" s="4"/>
      <c r="H311" s="4"/>
      <c r="I311" s="4"/>
      <c r="J311" s="4"/>
      <c r="K311" s="4"/>
      <c r="L311" s="4"/>
      <c r="M311" s="4"/>
      <c r="N311" s="4"/>
      <c r="O311" s="4"/>
      <c r="P311" s="4"/>
      <c r="Q311" s="4"/>
      <c r="R311" s="4"/>
    </row>
    <row r="312" spans="6:18" ht="14.25" customHeight="1" x14ac:dyDescent="0.3">
      <c r="F312" s="4"/>
      <c r="G312" s="4"/>
      <c r="H312" s="4"/>
      <c r="I312" s="4"/>
      <c r="J312" s="4"/>
      <c r="K312" s="4"/>
      <c r="L312" s="4"/>
      <c r="M312" s="4"/>
      <c r="N312" s="4"/>
      <c r="O312" s="4"/>
      <c r="P312" s="4"/>
      <c r="Q312" s="4"/>
      <c r="R312" s="4"/>
    </row>
    <row r="313" spans="6:18" ht="14.25" customHeight="1" x14ac:dyDescent="0.3">
      <c r="F313" s="4"/>
      <c r="G313" s="4"/>
      <c r="H313" s="4"/>
      <c r="I313" s="4"/>
      <c r="J313" s="4"/>
      <c r="K313" s="4"/>
      <c r="L313" s="4"/>
      <c r="M313" s="4"/>
      <c r="N313" s="4"/>
      <c r="O313" s="4"/>
      <c r="P313" s="4"/>
      <c r="Q313" s="4"/>
      <c r="R313" s="4"/>
    </row>
    <row r="314" spans="6:18" ht="14.25" customHeight="1" x14ac:dyDescent="0.3">
      <c r="F314" s="4"/>
      <c r="G314" s="4"/>
      <c r="H314" s="4"/>
      <c r="I314" s="4"/>
      <c r="J314" s="4"/>
      <c r="K314" s="4"/>
      <c r="L314" s="4"/>
      <c r="M314" s="4"/>
      <c r="N314" s="4"/>
      <c r="O314" s="4"/>
      <c r="P314" s="4"/>
      <c r="Q314" s="4"/>
      <c r="R314" s="4"/>
    </row>
    <row r="315" spans="6:18" ht="14.25" customHeight="1" x14ac:dyDescent="0.3">
      <c r="F315" s="4"/>
      <c r="G315" s="4"/>
      <c r="H315" s="4"/>
      <c r="I315" s="4"/>
      <c r="J315" s="4"/>
      <c r="K315" s="4"/>
      <c r="L315" s="4"/>
      <c r="M315" s="4"/>
      <c r="N315" s="4"/>
      <c r="O315" s="4"/>
      <c r="P315" s="4"/>
      <c r="Q315" s="4"/>
      <c r="R315" s="4"/>
    </row>
    <row r="316" spans="6:18" ht="14.25" customHeight="1" x14ac:dyDescent="0.3">
      <c r="F316" s="4"/>
      <c r="G316" s="4"/>
      <c r="H316" s="4"/>
      <c r="I316" s="4"/>
      <c r="J316" s="4"/>
      <c r="K316" s="4"/>
      <c r="L316" s="4"/>
      <c r="M316" s="4"/>
      <c r="N316" s="4"/>
      <c r="O316" s="4"/>
      <c r="P316" s="4"/>
      <c r="Q316" s="4"/>
      <c r="R316" s="4"/>
    </row>
    <row r="317" spans="6:18" ht="14.25" customHeight="1" x14ac:dyDescent="0.3">
      <c r="F317" s="4"/>
      <c r="G317" s="4"/>
      <c r="H317" s="4"/>
      <c r="I317" s="4"/>
      <c r="J317" s="4"/>
      <c r="K317" s="4"/>
      <c r="L317" s="4"/>
      <c r="M317" s="4"/>
      <c r="N317" s="4"/>
      <c r="O317" s="4"/>
      <c r="P317" s="4"/>
      <c r="Q317" s="4"/>
      <c r="R317" s="4"/>
    </row>
    <row r="318" spans="6:18" ht="14.25" customHeight="1" x14ac:dyDescent="0.3">
      <c r="F318" s="4"/>
      <c r="G318" s="4"/>
      <c r="H318" s="4"/>
      <c r="I318" s="4"/>
      <c r="J318" s="4"/>
      <c r="K318" s="4"/>
      <c r="L318" s="4"/>
      <c r="M318" s="4"/>
      <c r="N318" s="4"/>
      <c r="O318" s="4"/>
      <c r="P318" s="4"/>
      <c r="Q318" s="4"/>
      <c r="R318" s="4"/>
    </row>
    <row r="319" spans="6:18" ht="14.25" customHeight="1" x14ac:dyDescent="0.3">
      <c r="F319" s="4"/>
      <c r="G319" s="4"/>
      <c r="H319" s="4"/>
      <c r="I319" s="4"/>
      <c r="J319" s="4"/>
      <c r="K319" s="4"/>
      <c r="L319" s="4"/>
      <c r="M319" s="4"/>
      <c r="N319" s="4"/>
      <c r="O319" s="4"/>
      <c r="P319" s="4"/>
      <c r="Q319" s="4"/>
      <c r="R319" s="4"/>
    </row>
    <row r="320" spans="6:18" ht="14.25" customHeight="1" x14ac:dyDescent="0.3">
      <c r="F320" s="4"/>
      <c r="G320" s="4"/>
      <c r="H320" s="4"/>
      <c r="I320" s="4"/>
      <c r="J320" s="4"/>
      <c r="K320" s="4"/>
      <c r="L320" s="4"/>
      <c r="M320" s="4"/>
      <c r="N320" s="4"/>
      <c r="O320" s="4"/>
      <c r="P320" s="4"/>
      <c r="Q320" s="4"/>
      <c r="R320" s="4"/>
    </row>
    <row r="321" spans="6:18" ht="14.25" customHeight="1" x14ac:dyDescent="0.3">
      <c r="F321" s="4"/>
      <c r="G321" s="4"/>
      <c r="H321" s="4"/>
      <c r="I321" s="4"/>
      <c r="J321" s="4"/>
      <c r="K321" s="4"/>
      <c r="L321" s="4"/>
      <c r="M321" s="4"/>
      <c r="N321" s="4"/>
      <c r="O321" s="4"/>
      <c r="P321" s="4"/>
      <c r="Q321" s="4"/>
      <c r="R321" s="4"/>
    </row>
    <row r="322" spans="6:18" ht="14.25" customHeight="1" x14ac:dyDescent="0.3">
      <c r="F322" s="4"/>
      <c r="G322" s="4"/>
      <c r="H322" s="4"/>
      <c r="I322" s="4"/>
      <c r="J322" s="4"/>
      <c r="K322" s="4"/>
      <c r="L322" s="4"/>
      <c r="M322" s="4"/>
      <c r="N322" s="4"/>
      <c r="O322" s="4"/>
      <c r="P322" s="4"/>
      <c r="Q322" s="4"/>
      <c r="R322" s="4"/>
    </row>
    <row r="323" spans="6:18" ht="14.25" customHeight="1" x14ac:dyDescent="0.3">
      <c r="F323" s="4"/>
      <c r="G323" s="4"/>
      <c r="H323" s="4"/>
      <c r="I323" s="4"/>
      <c r="J323" s="4"/>
      <c r="K323" s="4"/>
      <c r="L323" s="4"/>
      <c r="M323" s="4"/>
      <c r="N323" s="4"/>
      <c r="O323" s="4"/>
      <c r="P323" s="4"/>
      <c r="Q323" s="4"/>
      <c r="R323" s="4"/>
    </row>
    <row r="324" spans="6:18" ht="14.25" customHeight="1" x14ac:dyDescent="0.3">
      <c r="F324" s="4"/>
      <c r="G324" s="4"/>
      <c r="H324" s="4"/>
      <c r="I324" s="4"/>
      <c r="J324" s="4"/>
      <c r="K324" s="4"/>
      <c r="L324" s="4"/>
      <c r="M324" s="4"/>
      <c r="N324" s="4"/>
      <c r="O324" s="4"/>
      <c r="P324" s="4"/>
      <c r="Q324" s="4"/>
      <c r="R324" s="4"/>
    </row>
    <row r="325" spans="6:18" ht="14.25" customHeight="1" x14ac:dyDescent="0.3">
      <c r="F325" s="4"/>
      <c r="G325" s="4"/>
      <c r="H325" s="4"/>
      <c r="I325" s="4"/>
      <c r="J325" s="4"/>
      <c r="K325" s="4"/>
      <c r="L325" s="4"/>
      <c r="M325" s="4"/>
      <c r="N325" s="4"/>
      <c r="O325" s="4"/>
      <c r="P325" s="4"/>
      <c r="Q325" s="4"/>
      <c r="R325" s="4"/>
    </row>
    <row r="326" spans="6:18" ht="14.25" customHeight="1" x14ac:dyDescent="0.3">
      <c r="F326" s="4"/>
      <c r="G326" s="4"/>
      <c r="H326" s="4"/>
      <c r="I326" s="4"/>
      <c r="J326" s="4"/>
      <c r="K326" s="4"/>
      <c r="L326" s="4"/>
      <c r="M326" s="4"/>
      <c r="N326" s="4"/>
      <c r="O326" s="4"/>
      <c r="P326" s="4"/>
      <c r="Q326" s="4"/>
      <c r="R326" s="4"/>
    </row>
    <row r="327" spans="6:18" ht="14.25" customHeight="1" x14ac:dyDescent="0.3">
      <c r="F327" s="4"/>
      <c r="G327" s="4"/>
      <c r="H327" s="4"/>
      <c r="I327" s="4"/>
      <c r="J327" s="4"/>
      <c r="K327" s="4"/>
      <c r="L327" s="4"/>
      <c r="M327" s="4"/>
      <c r="N327" s="4"/>
      <c r="O327" s="4"/>
      <c r="P327" s="4"/>
      <c r="Q327" s="4"/>
      <c r="R327" s="4"/>
    </row>
    <row r="328" spans="6:18" ht="14.25" customHeight="1" x14ac:dyDescent="0.3">
      <c r="F328" s="4"/>
      <c r="G328" s="4"/>
      <c r="H328" s="4"/>
      <c r="I328" s="4"/>
      <c r="J328" s="4"/>
      <c r="K328" s="4"/>
      <c r="L328" s="4"/>
      <c r="M328" s="4"/>
      <c r="N328" s="4"/>
      <c r="O328" s="4"/>
      <c r="P328" s="4"/>
      <c r="Q328" s="4"/>
      <c r="R328" s="4"/>
    </row>
    <row r="329" spans="6:18" ht="14.25" customHeight="1" x14ac:dyDescent="0.3">
      <c r="F329" s="4"/>
      <c r="G329" s="4"/>
      <c r="H329" s="4"/>
      <c r="I329" s="4"/>
      <c r="J329" s="4"/>
      <c r="K329" s="4"/>
      <c r="L329" s="4"/>
      <c r="M329" s="4"/>
      <c r="N329" s="4"/>
      <c r="O329" s="4"/>
      <c r="P329" s="4"/>
      <c r="Q329" s="4"/>
      <c r="R329" s="4"/>
    </row>
    <row r="330" spans="6:18" ht="14.25" customHeight="1" x14ac:dyDescent="0.3">
      <c r="F330" s="4"/>
      <c r="G330" s="4"/>
      <c r="H330" s="4"/>
      <c r="I330" s="4"/>
      <c r="J330" s="4"/>
      <c r="K330" s="4"/>
      <c r="L330" s="4"/>
      <c r="M330" s="4"/>
      <c r="N330" s="4"/>
      <c r="O330" s="4"/>
      <c r="P330" s="4"/>
      <c r="Q330" s="4"/>
      <c r="R330" s="4"/>
    </row>
    <row r="331" spans="6:18" ht="14.25" customHeight="1" x14ac:dyDescent="0.3">
      <c r="F331" s="4"/>
      <c r="G331" s="4"/>
      <c r="H331" s="4"/>
      <c r="I331" s="4"/>
      <c r="J331" s="4"/>
      <c r="K331" s="4"/>
      <c r="L331" s="4"/>
      <c r="M331" s="4"/>
      <c r="N331" s="4"/>
      <c r="O331" s="4"/>
      <c r="P331" s="4"/>
      <c r="Q331" s="4"/>
      <c r="R331" s="4"/>
    </row>
    <row r="332" spans="6:18" ht="14.25" customHeight="1" x14ac:dyDescent="0.3">
      <c r="F332" s="4"/>
      <c r="G332" s="4"/>
      <c r="H332" s="4"/>
      <c r="I332" s="4"/>
      <c r="J332" s="4"/>
      <c r="K332" s="4"/>
      <c r="L332" s="4"/>
      <c r="M332" s="4"/>
      <c r="N332" s="4"/>
      <c r="O332" s="4"/>
      <c r="P332" s="4"/>
      <c r="Q332" s="4"/>
      <c r="R332" s="4"/>
    </row>
    <row r="333" spans="6:18" ht="14.25" customHeight="1" x14ac:dyDescent="0.3">
      <c r="F333" s="4"/>
      <c r="G333" s="4"/>
      <c r="H333" s="4"/>
      <c r="I333" s="4"/>
      <c r="J333" s="4"/>
      <c r="K333" s="4"/>
      <c r="L333" s="4"/>
      <c r="M333" s="4"/>
      <c r="N333" s="4"/>
      <c r="O333" s="4"/>
      <c r="P333" s="4"/>
      <c r="Q333" s="4"/>
      <c r="R333" s="4"/>
    </row>
    <row r="334" spans="6:18" ht="14.25" customHeight="1" x14ac:dyDescent="0.3">
      <c r="F334" s="4"/>
      <c r="G334" s="4"/>
      <c r="H334" s="4"/>
      <c r="I334" s="4"/>
      <c r="J334" s="4"/>
      <c r="K334" s="4"/>
      <c r="L334" s="4"/>
      <c r="M334" s="4"/>
      <c r="N334" s="4"/>
      <c r="O334" s="4"/>
      <c r="P334" s="4"/>
      <c r="Q334" s="4"/>
      <c r="R334" s="4"/>
    </row>
    <row r="335" spans="6:18" ht="14.25" customHeight="1" x14ac:dyDescent="0.3">
      <c r="F335" s="4"/>
      <c r="G335" s="4"/>
      <c r="H335" s="4"/>
      <c r="I335" s="4"/>
      <c r="J335" s="4"/>
      <c r="K335" s="4"/>
      <c r="L335" s="4"/>
      <c r="M335" s="4"/>
      <c r="N335" s="4"/>
      <c r="O335" s="4"/>
      <c r="P335" s="4"/>
      <c r="Q335" s="4"/>
      <c r="R335" s="4"/>
    </row>
    <row r="336" spans="6:18" ht="14.25" customHeight="1" x14ac:dyDescent="0.3">
      <c r="F336" s="4"/>
      <c r="G336" s="4"/>
      <c r="H336" s="4"/>
      <c r="I336" s="4"/>
      <c r="J336" s="4"/>
      <c r="K336" s="4"/>
      <c r="L336" s="4"/>
      <c r="M336" s="4"/>
      <c r="N336" s="4"/>
      <c r="O336" s="4"/>
      <c r="P336" s="4"/>
      <c r="Q336" s="4"/>
      <c r="R336" s="4"/>
    </row>
    <row r="337" spans="6:18" ht="14.25" customHeight="1" x14ac:dyDescent="0.3">
      <c r="F337" s="4"/>
      <c r="G337" s="4"/>
      <c r="H337" s="4"/>
      <c r="I337" s="4"/>
      <c r="J337" s="4"/>
      <c r="K337" s="4"/>
      <c r="L337" s="4"/>
      <c r="M337" s="4"/>
      <c r="N337" s="4"/>
      <c r="O337" s="4"/>
      <c r="P337" s="4"/>
      <c r="Q337" s="4"/>
      <c r="R337" s="4"/>
    </row>
    <row r="338" spans="6:18" ht="14.25" customHeight="1" x14ac:dyDescent="0.3">
      <c r="F338" s="4"/>
      <c r="G338" s="4"/>
      <c r="H338" s="4"/>
      <c r="I338" s="4"/>
      <c r="J338" s="4"/>
      <c r="K338" s="4"/>
      <c r="L338" s="4"/>
      <c r="M338" s="4"/>
      <c r="N338" s="4"/>
      <c r="O338" s="4"/>
      <c r="P338" s="4"/>
      <c r="Q338" s="4"/>
      <c r="R338" s="4"/>
    </row>
    <row r="339" spans="6:18" ht="14.25" customHeight="1" x14ac:dyDescent="0.3">
      <c r="F339" s="4"/>
      <c r="G339" s="4"/>
      <c r="H339" s="4"/>
      <c r="I339" s="4"/>
      <c r="J339" s="4"/>
      <c r="K339" s="4"/>
      <c r="L339" s="4"/>
      <c r="M339" s="4"/>
      <c r="N339" s="4"/>
      <c r="O339" s="4"/>
      <c r="P339" s="4"/>
      <c r="Q339" s="4"/>
      <c r="R339" s="4"/>
    </row>
    <row r="340" spans="6:18" ht="14.25" customHeight="1" x14ac:dyDescent="0.3">
      <c r="F340" s="4"/>
      <c r="G340" s="4"/>
      <c r="H340" s="4"/>
      <c r="I340" s="4"/>
      <c r="J340" s="4"/>
      <c r="K340" s="4"/>
      <c r="L340" s="4"/>
      <c r="M340" s="4"/>
      <c r="N340" s="4"/>
      <c r="O340" s="4"/>
      <c r="P340" s="4"/>
      <c r="Q340" s="4"/>
      <c r="R340" s="4"/>
    </row>
    <row r="341" spans="6:18" ht="14.25" customHeight="1" x14ac:dyDescent="0.3">
      <c r="F341" s="4"/>
      <c r="G341" s="4"/>
      <c r="H341" s="4"/>
      <c r="I341" s="4"/>
      <c r="J341" s="4"/>
      <c r="K341" s="4"/>
      <c r="L341" s="4"/>
      <c r="M341" s="4"/>
      <c r="N341" s="4"/>
      <c r="O341" s="4"/>
      <c r="P341" s="4"/>
      <c r="Q341" s="4"/>
      <c r="R341" s="4"/>
    </row>
    <row r="342" spans="6:18" ht="14.25" customHeight="1" x14ac:dyDescent="0.3">
      <c r="F342" s="4"/>
      <c r="G342" s="4"/>
      <c r="H342" s="4"/>
      <c r="I342" s="4"/>
      <c r="J342" s="4"/>
      <c r="K342" s="4"/>
      <c r="L342" s="4"/>
      <c r="M342" s="4"/>
      <c r="N342" s="4"/>
      <c r="O342" s="4"/>
      <c r="P342" s="4"/>
      <c r="Q342" s="4"/>
      <c r="R342" s="4"/>
    </row>
    <row r="343" spans="6:18" ht="14.25" customHeight="1" x14ac:dyDescent="0.3">
      <c r="F343" s="4"/>
      <c r="G343" s="4"/>
      <c r="H343" s="4"/>
      <c r="I343" s="4"/>
      <c r="J343" s="4"/>
      <c r="K343" s="4"/>
      <c r="L343" s="4"/>
      <c r="M343" s="4"/>
      <c r="N343" s="4"/>
      <c r="O343" s="4"/>
      <c r="P343" s="4"/>
      <c r="Q343" s="4"/>
      <c r="R343" s="4"/>
    </row>
    <row r="344" spans="6:18" ht="14.25" customHeight="1" x14ac:dyDescent="0.3">
      <c r="F344" s="4"/>
      <c r="G344" s="4"/>
      <c r="H344" s="4"/>
      <c r="I344" s="4"/>
      <c r="J344" s="4"/>
      <c r="K344" s="4"/>
      <c r="L344" s="4"/>
      <c r="M344" s="4"/>
      <c r="N344" s="4"/>
      <c r="O344" s="4"/>
      <c r="P344" s="4"/>
      <c r="Q344" s="4"/>
      <c r="R344" s="4"/>
    </row>
    <row r="345" spans="6:18" ht="14.25" customHeight="1" x14ac:dyDescent="0.3">
      <c r="F345" s="4"/>
      <c r="G345" s="4"/>
      <c r="H345" s="4"/>
      <c r="I345" s="4"/>
      <c r="J345" s="4"/>
      <c r="K345" s="4"/>
      <c r="L345" s="4"/>
      <c r="M345" s="4"/>
      <c r="N345" s="4"/>
      <c r="O345" s="4"/>
      <c r="P345" s="4"/>
      <c r="Q345" s="4"/>
      <c r="R345" s="4"/>
    </row>
    <row r="346" spans="6:18" ht="14.25" customHeight="1" x14ac:dyDescent="0.3">
      <c r="F346" s="4"/>
      <c r="G346" s="4"/>
      <c r="H346" s="4"/>
      <c r="I346" s="4"/>
      <c r="J346" s="4"/>
      <c r="K346" s="4"/>
      <c r="L346" s="4"/>
      <c r="M346" s="4"/>
      <c r="N346" s="4"/>
      <c r="O346" s="4"/>
      <c r="P346" s="4"/>
      <c r="Q346" s="4"/>
      <c r="R346" s="4"/>
    </row>
    <row r="347" spans="6:18" ht="14.25" customHeight="1" x14ac:dyDescent="0.3">
      <c r="F347" s="4"/>
      <c r="G347" s="4"/>
      <c r="H347" s="4"/>
      <c r="I347" s="4"/>
      <c r="J347" s="4"/>
      <c r="K347" s="4"/>
      <c r="L347" s="4"/>
      <c r="M347" s="4"/>
      <c r="N347" s="4"/>
      <c r="O347" s="4"/>
      <c r="P347" s="4"/>
      <c r="Q347" s="4"/>
      <c r="R347" s="4"/>
    </row>
    <row r="348" spans="6:18" ht="14.25" customHeight="1" x14ac:dyDescent="0.3">
      <c r="F348" s="4"/>
      <c r="G348" s="4"/>
      <c r="H348" s="4"/>
      <c r="I348" s="4"/>
      <c r="J348" s="4"/>
      <c r="K348" s="4"/>
      <c r="L348" s="4"/>
      <c r="M348" s="4"/>
      <c r="N348" s="4"/>
      <c r="O348" s="4"/>
      <c r="P348" s="4"/>
      <c r="Q348" s="4"/>
      <c r="R348" s="4"/>
    </row>
    <row r="349" spans="6:18" ht="14.25" customHeight="1" x14ac:dyDescent="0.3">
      <c r="F349" s="4"/>
      <c r="G349" s="4"/>
      <c r="H349" s="4"/>
      <c r="I349" s="4"/>
      <c r="J349" s="4"/>
      <c r="K349" s="4"/>
      <c r="L349" s="4"/>
      <c r="M349" s="4"/>
      <c r="N349" s="4"/>
      <c r="O349" s="4"/>
      <c r="P349" s="4"/>
      <c r="Q349" s="4"/>
      <c r="R349" s="4"/>
    </row>
    <row r="350" spans="6:18" ht="14.25" customHeight="1" x14ac:dyDescent="0.3">
      <c r="F350" s="4"/>
      <c r="G350" s="4"/>
      <c r="H350" s="4"/>
      <c r="I350" s="4"/>
      <c r="J350" s="4"/>
      <c r="K350" s="4"/>
      <c r="L350" s="4"/>
      <c r="M350" s="4"/>
      <c r="N350" s="4"/>
      <c r="O350" s="4"/>
      <c r="P350" s="4"/>
      <c r="Q350" s="4"/>
      <c r="R350" s="4"/>
    </row>
    <row r="351" spans="6:18" ht="14.25" customHeight="1" x14ac:dyDescent="0.3">
      <c r="F351" s="4"/>
      <c r="G351" s="4"/>
      <c r="H351" s="4"/>
      <c r="I351" s="4"/>
      <c r="J351" s="4"/>
      <c r="K351" s="4"/>
      <c r="L351" s="4"/>
      <c r="M351" s="4"/>
      <c r="N351" s="4"/>
      <c r="O351" s="4"/>
      <c r="P351" s="4"/>
      <c r="Q351" s="4"/>
      <c r="R351" s="4"/>
    </row>
    <row r="352" spans="6:18" ht="14.25" customHeight="1" x14ac:dyDescent="0.3">
      <c r="F352" s="4"/>
      <c r="G352" s="4"/>
      <c r="H352" s="4"/>
      <c r="I352" s="4"/>
      <c r="J352" s="4"/>
      <c r="K352" s="4"/>
      <c r="L352" s="4"/>
      <c r="M352" s="4"/>
      <c r="N352" s="4"/>
      <c r="O352" s="4"/>
      <c r="P352" s="4"/>
      <c r="Q352" s="4"/>
      <c r="R352" s="4"/>
    </row>
    <row r="353" spans="6:18" ht="14.25" customHeight="1" x14ac:dyDescent="0.3">
      <c r="F353" s="4"/>
      <c r="G353" s="4"/>
      <c r="H353" s="4"/>
      <c r="I353" s="4"/>
      <c r="J353" s="4"/>
      <c r="K353" s="4"/>
      <c r="L353" s="4"/>
      <c r="M353" s="4"/>
      <c r="N353" s="4"/>
      <c r="O353" s="4"/>
      <c r="P353" s="4"/>
      <c r="Q353" s="4"/>
      <c r="R353" s="4"/>
    </row>
    <row r="354" spans="6:18" ht="14.25" customHeight="1" x14ac:dyDescent="0.3">
      <c r="F354" s="4"/>
      <c r="G354" s="4"/>
      <c r="H354" s="4"/>
      <c r="I354" s="4"/>
      <c r="J354" s="4"/>
      <c r="K354" s="4"/>
      <c r="L354" s="4"/>
      <c r="M354" s="4"/>
      <c r="N354" s="4"/>
      <c r="O354" s="4"/>
      <c r="P354" s="4"/>
      <c r="Q354" s="4"/>
      <c r="R354" s="4"/>
    </row>
    <row r="355" spans="6:18" ht="14.25" customHeight="1" x14ac:dyDescent="0.3">
      <c r="F355" s="4"/>
      <c r="G355" s="4"/>
      <c r="H355" s="4"/>
      <c r="I355" s="4"/>
      <c r="J355" s="4"/>
      <c r="K355" s="4"/>
      <c r="L355" s="4"/>
      <c r="M355" s="4"/>
      <c r="N355" s="4"/>
      <c r="O355" s="4"/>
      <c r="P355" s="4"/>
      <c r="Q355" s="4"/>
      <c r="R355" s="4"/>
    </row>
    <row r="356" spans="6:18" ht="14.25" customHeight="1" x14ac:dyDescent="0.3">
      <c r="F356" s="4"/>
      <c r="G356" s="4"/>
      <c r="H356" s="4"/>
      <c r="I356" s="4"/>
      <c r="J356" s="4"/>
      <c r="K356" s="4"/>
      <c r="L356" s="4"/>
      <c r="M356" s="4"/>
      <c r="N356" s="4"/>
      <c r="O356" s="4"/>
      <c r="P356" s="4"/>
      <c r="Q356" s="4"/>
      <c r="R356" s="4"/>
    </row>
    <row r="357" spans="6:18" ht="14.25" customHeight="1" x14ac:dyDescent="0.3">
      <c r="F357" s="4"/>
      <c r="G357" s="4"/>
      <c r="H357" s="4"/>
      <c r="I357" s="4"/>
      <c r="J357" s="4"/>
      <c r="K357" s="4"/>
      <c r="L357" s="4"/>
      <c r="M357" s="4"/>
      <c r="N357" s="4"/>
      <c r="O357" s="4"/>
      <c r="P357" s="4"/>
      <c r="Q357" s="4"/>
      <c r="R357" s="4"/>
    </row>
    <row r="358" spans="6:18" ht="14.25" customHeight="1" x14ac:dyDescent="0.3">
      <c r="F358" s="4"/>
      <c r="G358" s="4"/>
      <c r="H358" s="4"/>
      <c r="I358" s="4"/>
      <c r="J358" s="4"/>
      <c r="K358" s="4"/>
      <c r="L358" s="4"/>
      <c r="M358" s="4"/>
      <c r="N358" s="4"/>
      <c r="O358" s="4"/>
      <c r="P358" s="4"/>
      <c r="Q358" s="4"/>
      <c r="R358" s="4"/>
    </row>
    <row r="359" spans="6:18" ht="14.25" customHeight="1" x14ac:dyDescent="0.3">
      <c r="F359" s="4"/>
      <c r="G359" s="4"/>
      <c r="H359" s="4"/>
      <c r="I359" s="4"/>
      <c r="J359" s="4"/>
      <c r="K359" s="4"/>
      <c r="L359" s="4"/>
      <c r="M359" s="4"/>
      <c r="N359" s="4"/>
      <c r="O359" s="4"/>
      <c r="P359" s="4"/>
      <c r="Q359" s="4"/>
      <c r="R359" s="4"/>
    </row>
    <row r="360" spans="6:18" ht="14.25" customHeight="1" x14ac:dyDescent="0.3">
      <c r="F360" s="4"/>
      <c r="G360" s="4"/>
      <c r="H360" s="4"/>
      <c r="I360" s="4"/>
      <c r="J360" s="4"/>
      <c r="K360" s="4"/>
      <c r="L360" s="4"/>
      <c r="M360" s="4"/>
      <c r="N360" s="4"/>
      <c r="O360" s="4"/>
      <c r="P360" s="4"/>
      <c r="Q360" s="4"/>
      <c r="R360" s="4"/>
    </row>
    <row r="361" spans="6:18" ht="14.25" customHeight="1" x14ac:dyDescent="0.3">
      <c r="F361" s="4"/>
      <c r="G361" s="4"/>
      <c r="H361" s="4"/>
      <c r="I361" s="4"/>
      <c r="J361" s="4"/>
      <c r="K361" s="4"/>
      <c r="L361" s="4"/>
      <c r="M361" s="4"/>
      <c r="N361" s="4"/>
      <c r="O361" s="4"/>
      <c r="P361" s="4"/>
      <c r="Q361" s="4"/>
      <c r="R361" s="4"/>
    </row>
    <row r="362" spans="6:18" ht="14.25" customHeight="1" x14ac:dyDescent="0.3">
      <c r="F362" s="4"/>
      <c r="G362" s="4"/>
      <c r="H362" s="4"/>
      <c r="I362" s="4"/>
      <c r="J362" s="4"/>
      <c r="K362" s="4"/>
      <c r="L362" s="4"/>
      <c r="M362" s="4"/>
      <c r="N362" s="4"/>
      <c r="O362" s="4"/>
      <c r="P362" s="4"/>
      <c r="Q362" s="4"/>
      <c r="R362" s="4"/>
    </row>
    <row r="363" spans="6:18" ht="14.25" customHeight="1" x14ac:dyDescent="0.3">
      <c r="F363" s="4"/>
      <c r="G363" s="4"/>
      <c r="H363" s="4"/>
      <c r="I363" s="4"/>
      <c r="J363" s="4"/>
      <c r="K363" s="4"/>
      <c r="L363" s="4"/>
      <c r="M363" s="4"/>
      <c r="N363" s="4"/>
      <c r="O363" s="4"/>
      <c r="P363" s="4"/>
      <c r="Q363" s="4"/>
      <c r="R363" s="4"/>
    </row>
    <row r="364" spans="6:18" ht="14.25" customHeight="1" x14ac:dyDescent="0.3">
      <c r="F364" s="4"/>
      <c r="G364" s="4"/>
      <c r="H364" s="4"/>
      <c r="I364" s="4"/>
      <c r="J364" s="4"/>
      <c r="K364" s="4"/>
      <c r="L364" s="4"/>
      <c r="M364" s="4"/>
      <c r="N364" s="4"/>
      <c r="O364" s="4"/>
      <c r="P364" s="4"/>
      <c r="Q364" s="4"/>
      <c r="R364" s="4"/>
    </row>
    <row r="365" spans="6:18" ht="14.25" customHeight="1" x14ac:dyDescent="0.3">
      <c r="F365" s="4"/>
      <c r="G365" s="4"/>
      <c r="H365" s="4"/>
      <c r="I365" s="4"/>
      <c r="J365" s="4"/>
      <c r="K365" s="4"/>
      <c r="L365" s="4"/>
      <c r="M365" s="4"/>
      <c r="N365" s="4"/>
      <c r="O365" s="4"/>
      <c r="P365" s="4"/>
      <c r="Q365" s="4"/>
      <c r="R365" s="4"/>
    </row>
    <row r="366" spans="6:18" ht="14.25" customHeight="1" x14ac:dyDescent="0.3">
      <c r="F366" s="4"/>
      <c r="G366" s="4"/>
      <c r="H366" s="4"/>
      <c r="I366" s="4"/>
      <c r="J366" s="4"/>
      <c r="K366" s="4"/>
      <c r="L366" s="4"/>
      <c r="M366" s="4"/>
      <c r="N366" s="4"/>
      <c r="O366" s="4"/>
      <c r="P366" s="4"/>
      <c r="Q366" s="4"/>
      <c r="R366" s="4"/>
    </row>
    <row r="367" spans="6:18" ht="14.25" customHeight="1" x14ac:dyDescent="0.3">
      <c r="F367" s="4"/>
      <c r="G367" s="4"/>
      <c r="H367" s="4"/>
      <c r="I367" s="4"/>
      <c r="J367" s="4"/>
      <c r="K367" s="4"/>
      <c r="L367" s="4"/>
      <c r="M367" s="4"/>
      <c r="N367" s="4"/>
      <c r="O367" s="4"/>
      <c r="P367" s="4"/>
      <c r="Q367" s="4"/>
      <c r="R367" s="4"/>
    </row>
    <row r="368" spans="6:18" ht="14.25" customHeight="1" x14ac:dyDescent="0.3">
      <c r="F368" s="4"/>
      <c r="G368" s="4"/>
      <c r="H368" s="4"/>
      <c r="I368" s="4"/>
      <c r="J368" s="4"/>
      <c r="K368" s="4"/>
      <c r="L368" s="4"/>
      <c r="M368" s="4"/>
      <c r="N368" s="4"/>
      <c r="O368" s="4"/>
      <c r="P368" s="4"/>
      <c r="Q368" s="4"/>
      <c r="R368" s="4"/>
    </row>
    <row r="369" spans="6:18" ht="14.25" customHeight="1" x14ac:dyDescent="0.3">
      <c r="F369" s="4"/>
      <c r="G369" s="4"/>
      <c r="H369" s="4"/>
      <c r="I369" s="4"/>
      <c r="J369" s="4"/>
      <c r="K369" s="4"/>
      <c r="L369" s="4"/>
      <c r="M369" s="4"/>
      <c r="N369" s="4"/>
      <c r="O369" s="4"/>
      <c r="P369" s="4"/>
      <c r="Q369" s="4"/>
      <c r="R369" s="4"/>
    </row>
    <row r="370" spans="6:18" ht="14.25" customHeight="1" x14ac:dyDescent="0.3">
      <c r="F370" s="4"/>
      <c r="G370" s="4"/>
      <c r="H370" s="4"/>
      <c r="I370" s="4"/>
      <c r="J370" s="4"/>
      <c r="K370" s="4"/>
      <c r="L370" s="4"/>
      <c r="M370" s="4"/>
      <c r="N370" s="4"/>
      <c r="O370" s="4"/>
      <c r="P370" s="4"/>
      <c r="Q370" s="4"/>
      <c r="R370" s="4"/>
    </row>
    <row r="371" spans="6:18" ht="14.25" customHeight="1" x14ac:dyDescent="0.3">
      <c r="F371" s="4"/>
      <c r="G371" s="4"/>
      <c r="H371" s="4"/>
      <c r="I371" s="4"/>
      <c r="J371" s="4"/>
      <c r="K371" s="4"/>
      <c r="L371" s="4"/>
      <c r="M371" s="4"/>
      <c r="N371" s="4"/>
      <c r="O371" s="4"/>
      <c r="P371" s="4"/>
      <c r="Q371" s="4"/>
      <c r="R371" s="4"/>
    </row>
    <row r="372" spans="6:18" ht="14.25" customHeight="1" x14ac:dyDescent="0.3">
      <c r="F372" s="4"/>
      <c r="G372" s="4"/>
      <c r="H372" s="4"/>
      <c r="I372" s="4"/>
      <c r="J372" s="4"/>
      <c r="K372" s="4"/>
      <c r="L372" s="4"/>
      <c r="M372" s="4"/>
      <c r="N372" s="4"/>
      <c r="O372" s="4"/>
      <c r="P372" s="4"/>
      <c r="Q372" s="4"/>
      <c r="R372" s="4"/>
    </row>
    <row r="373" spans="6:18" ht="14.25" customHeight="1" x14ac:dyDescent="0.3">
      <c r="F373" s="4"/>
      <c r="G373" s="4"/>
      <c r="H373" s="4"/>
      <c r="I373" s="4"/>
      <c r="J373" s="4"/>
      <c r="K373" s="4"/>
      <c r="L373" s="4"/>
      <c r="M373" s="4"/>
      <c r="N373" s="4"/>
      <c r="O373" s="4"/>
      <c r="P373" s="4"/>
      <c r="Q373" s="4"/>
      <c r="R373" s="4"/>
    </row>
    <row r="374" spans="6:18" ht="14.25" customHeight="1" x14ac:dyDescent="0.3">
      <c r="F374" s="4"/>
      <c r="G374" s="4"/>
      <c r="H374" s="4"/>
      <c r="I374" s="4"/>
      <c r="J374" s="4"/>
      <c r="K374" s="4"/>
      <c r="L374" s="4"/>
      <c r="M374" s="4"/>
      <c r="N374" s="4"/>
      <c r="O374" s="4"/>
      <c r="P374" s="4"/>
      <c r="Q374" s="4"/>
      <c r="R374" s="4"/>
    </row>
    <row r="375" spans="6:18" ht="14.25" customHeight="1" x14ac:dyDescent="0.3">
      <c r="F375" s="4"/>
      <c r="G375" s="4"/>
      <c r="H375" s="4"/>
      <c r="I375" s="4"/>
      <c r="J375" s="4"/>
      <c r="K375" s="4"/>
      <c r="L375" s="4"/>
      <c r="M375" s="4"/>
      <c r="N375" s="4"/>
      <c r="O375" s="4"/>
      <c r="P375" s="4"/>
      <c r="Q375" s="4"/>
      <c r="R375" s="4"/>
    </row>
    <row r="376" spans="6:18" ht="14.25" customHeight="1" x14ac:dyDescent="0.3">
      <c r="F376" s="4"/>
      <c r="G376" s="4"/>
      <c r="H376" s="4"/>
      <c r="I376" s="4"/>
      <c r="J376" s="4"/>
      <c r="K376" s="4"/>
      <c r="L376" s="4"/>
      <c r="M376" s="4"/>
      <c r="N376" s="4"/>
      <c r="O376" s="4"/>
      <c r="P376" s="4"/>
      <c r="Q376" s="4"/>
      <c r="R376" s="4"/>
    </row>
    <row r="377" spans="6:18" ht="14.25" customHeight="1" x14ac:dyDescent="0.3">
      <c r="F377" s="4"/>
      <c r="G377" s="4"/>
      <c r="H377" s="4"/>
      <c r="I377" s="4"/>
      <c r="J377" s="4"/>
      <c r="K377" s="4"/>
      <c r="L377" s="4"/>
      <c r="M377" s="4"/>
      <c r="N377" s="4"/>
      <c r="O377" s="4"/>
      <c r="P377" s="4"/>
      <c r="Q377" s="4"/>
      <c r="R377" s="4"/>
    </row>
    <row r="378" spans="6:18" ht="14.25" customHeight="1" x14ac:dyDescent="0.3">
      <c r="F378" s="4"/>
      <c r="G378" s="4"/>
      <c r="H378" s="4"/>
      <c r="I378" s="4"/>
      <c r="J378" s="4"/>
      <c r="K378" s="4"/>
      <c r="L378" s="4"/>
      <c r="M378" s="4"/>
      <c r="N378" s="4"/>
      <c r="O378" s="4"/>
      <c r="P378" s="4"/>
      <c r="Q378" s="4"/>
      <c r="R378" s="4"/>
    </row>
    <row r="379" spans="6:18" ht="14.25" customHeight="1" x14ac:dyDescent="0.3">
      <c r="F379" s="4"/>
      <c r="G379" s="4"/>
      <c r="H379" s="4"/>
      <c r="I379" s="4"/>
      <c r="J379" s="4"/>
      <c r="K379" s="4"/>
      <c r="L379" s="4"/>
      <c r="M379" s="4"/>
      <c r="N379" s="4"/>
      <c r="O379" s="4"/>
      <c r="P379" s="4"/>
      <c r="Q379" s="4"/>
      <c r="R379" s="4"/>
    </row>
    <row r="380" spans="6:18" ht="14.25" customHeight="1" x14ac:dyDescent="0.3">
      <c r="F380" s="4"/>
      <c r="G380" s="4"/>
      <c r="H380" s="4"/>
      <c r="I380" s="4"/>
      <c r="J380" s="4"/>
      <c r="K380" s="4"/>
      <c r="L380" s="4"/>
      <c r="M380" s="4"/>
      <c r="N380" s="4"/>
      <c r="O380" s="4"/>
      <c r="P380" s="4"/>
      <c r="Q380" s="4"/>
      <c r="R380" s="4"/>
    </row>
    <row r="381" spans="6:18" ht="14.25" customHeight="1" x14ac:dyDescent="0.3">
      <c r="F381" s="4"/>
      <c r="G381" s="4"/>
      <c r="H381" s="4"/>
      <c r="I381" s="4"/>
      <c r="J381" s="4"/>
      <c r="K381" s="4"/>
      <c r="L381" s="4"/>
      <c r="M381" s="4"/>
      <c r="N381" s="4"/>
      <c r="O381" s="4"/>
      <c r="P381" s="4"/>
      <c r="Q381" s="4"/>
      <c r="R381" s="4"/>
    </row>
    <row r="382" spans="6:18" ht="14.25" customHeight="1" x14ac:dyDescent="0.3">
      <c r="F382" s="4"/>
      <c r="G382" s="4"/>
      <c r="H382" s="4"/>
      <c r="I382" s="4"/>
      <c r="J382" s="4"/>
      <c r="K382" s="4"/>
      <c r="L382" s="4"/>
      <c r="M382" s="4"/>
      <c r="N382" s="4"/>
      <c r="O382" s="4"/>
      <c r="P382" s="4"/>
      <c r="Q382" s="4"/>
      <c r="R382" s="4"/>
    </row>
    <row r="383" spans="6:18" ht="14.25" customHeight="1" x14ac:dyDescent="0.3">
      <c r="F383" s="4"/>
      <c r="G383" s="4"/>
      <c r="H383" s="4"/>
      <c r="I383" s="4"/>
      <c r="J383" s="4"/>
      <c r="K383" s="4"/>
      <c r="L383" s="4"/>
      <c r="M383" s="4"/>
      <c r="N383" s="4"/>
      <c r="O383" s="4"/>
      <c r="P383" s="4"/>
      <c r="Q383" s="4"/>
      <c r="R383" s="4"/>
    </row>
    <row r="384" spans="6:18" ht="14.25" customHeight="1" x14ac:dyDescent="0.3">
      <c r="F384" s="4"/>
      <c r="G384" s="4"/>
      <c r="H384" s="4"/>
      <c r="I384" s="4"/>
      <c r="J384" s="4"/>
      <c r="K384" s="4"/>
      <c r="L384" s="4"/>
      <c r="M384" s="4"/>
      <c r="N384" s="4"/>
      <c r="O384" s="4"/>
      <c r="P384" s="4"/>
      <c r="Q384" s="4"/>
      <c r="R384" s="4"/>
    </row>
    <row r="385" spans="6:18" ht="14.25" customHeight="1" x14ac:dyDescent="0.3">
      <c r="F385" s="4"/>
      <c r="G385" s="4"/>
      <c r="H385" s="4"/>
      <c r="I385" s="4"/>
      <c r="J385" s="4"/>
      <c r="K385" s="4"/>
      <c r="L385" s="4"/>
      <c r="M385" s="4"/>
      <c r="N385" s="4"/>
      <c r="O385" s="4"/>
      <c r="P385" s="4"/>
      <c r="Q385" s="4"/>
      <c r="R385" s="4"/>
    </row>
    <row r="386" spans="6:18" ht="14.25" customHeight="1" x14ac:dyDescent="0.3">
      <c r="F386" s="4"/>
      <c r="G386" s="4"/>
      <c r="H386" s="4"/>
      <c r="I386" s="4"/>
      <c r="J386" s="4"/>
      <c r="K386" s="4"/>
      <c r="L386" s="4"/>
      <c r="M386" s="4"/>
      <c r="N386" s="4"/>
      <c r="O386" s="4"/>
      <c r="P386" s="4"/>
      <c r="Q386" s="4"/>
      <c r="R386" s="4"/>
    </row>
    <row r="387" spans="6:18" ht="14.25" customHeight="1" x14ac:dyDescent="0.3">
      <c r="F387" s="4"/>
      <c r="G387" s="4"/>
      <c r="H387" s="4"/>
      <c r="I387" s="4"/>
      <c r="J387" s="4"/>
      <c r="K387" s="4"/>
      <c r="L387" s="4"/>
      <c r="M387" s="4"/>
      <c r="N387" s="4"/>
      <c r="O387" s="4"/>
      <c r="P387" s="4"/>
      <c r="Q387" s="4"/>
      <c r="R387" s="4"/>
    </row>
    <row r="388" spans="6:18" ht="14.25" customHeight="1" x14ac:dyDescent="0.3">
      <c r="F388" s="4"/>
      <c r="G388" s="4"/>
      <c r="H388" s="4"/>
      <c r="I388" s="4"/>
      <c r="J388" s="4"/>
      <c r="K388" s="4"/>
      <c r="L388" s="4"/>
      <c r="M388" s="4"/>
      <c r="N388" s="4"/>
      <c r="O388" s="4"/>
      <c r="P388" s="4"/>
      <c r="Q388" s="4"/>
      <c r="R388" s="4"/>
    </row>
    <row r="389" spans="6:18" ht="14.25" customHeight="1" x14ac:dyDescent="0.3">
      <c r="F389" s="4"/>
      <c r="G389" s="4"/>
      <c r="H389" s="4"/>
      <c r="I389" s="4"/>
      <c r="J389" s="4"/>
      <c r="K389" s="4"/>
      <c r="L389" s="4"/>
      <c r="M389" s="4"/>
      <c r="N389" s="4"/>
      <c r="O389" s="4"/>
      <c r="P389" s="4"/>
      <c r="Q389" s="4"/>
      <c r="R389" s="4"/>
    </row>
    <row r="390" spans="6:18" ht="14.25" customHeight="1" x14ac:dyDescent="0.3">
      <c r="F390" s="4"/>
      <c r="G390" s="4"/>
      <c r="H390" s="4"/>
      <c r="I390" s="4"/>
      <c r="J390" s="4"/>
      <c r="K390" s="4"/>
      <c r="L390" s="4"/>
      <c r="M390" s="4"/>
      <c r="N390" s="4"/>
      <c r="O390" s="4"/>
      <c r="P390" s="4"/>
      <c r="Q390" s="4"/>
      <c r="R390" s="4"/>
    </row>
    <row r="391" spans="6:18" ht="14.25" customHeight="1" x14ac:dyDescent="0.3">
      <c r="F391" s="4"/>
      <c r="G391" s="4"/>
      <c r="H391" s="4"/>
      <c r="I391" s="4"/>
      <c r="J391" s="4"/>
      <c r="K391" s="4"/>
      <c r="L391" s="4"/>
      <c r="M391" s="4"/>
      <c r="N391" s="4"/>
      <c r="O391" s="4"/>
      <c r="P391" s="4"/>
      <c r="Q391" s="4"/>
      <c r="R391" s="4"/>
    </row>
    <row r="392" spans="6:18" ht="14.25" customHeight="1" x14ac:dyDescent="0.3">
      <c r="F392" s="4"/>
      <c r="G392" s="4"/>
      <c r="H392" s="4"/>
      <c r="I392" s="4"/>
      <c r="J392" s="4"/>
      <c r="K392" s="4"/>
      <c r="L392" s="4"/>
      <c r="M392" s="4"/>
      <c r="N392" s="4"/>
      <c r="O392" s="4"/>
      <c r="P392" s="4"/>
      <c r="Q392" s="4"/>
      <c r="R392" s="4"/>
    </row>
    <row r="393" spans="6:18" ht="14.25" customHeight="1" x14ac:dyDescent="0.3">
      <c r="F393" s="4"/>
      <c r="G393" s="4"/>
      <c r="H393" s="4"/>
      <c r="I393" s="4"/>
      <c r="J393" s="4"/>
      <c r="K393" s="4"/>
      <c r="L393" s="4"/>
      <c r="M393" s="4"/>
      <c r="N393" s="4"/>
      <c r="O393" s="4"/>
      <c r="P393" s="4"/>
      <c r="Q393" s="4"/>
      <c r="R393" s="4"/>
    </row>
    <row r="394" spans="6:18" ht="14.25" customHeight="1" x14ac:dyDescent="0.3">
      <c r="F394" s="4"/>
      <c r="G394" s="4"/>
      <c r="H394" s="4"/>
      <c r="I394" s="4"/>
      <c r="J394" s="4"/>
      <c r="K394" s="4"/>
      <c r="L394" s="4"/>
      <c r="M394" s="4"/>
      <c r="N394" s="4"/>
      <c r="O394" s="4"/>
      <c r="P394" s="4"/>
      <c r="Q394" s="4"/>
      <c r="R394" s="4"/>
    </row>
    <row r="395" spans="6:18" ht="14.25" customHeight="1" x14ac:dyDescent="0.3">
      <c r="F395" s="4"/>
      <c r="G395" s="4"/>
      <c r="H395" s="4"/>
      <c r="I395" s="4"/>
      <c r="J395" s="4"/>
      <c r="K395" s="4"/>
      <c r="L395" s="4"/>
      <c r="M395" s="4"/>
      <c r="N395" s="4"/>
      <c r="O395" s="4"/>
      <c r="P395" s="4"/>
      <c r="Q395" s="4"/>
      <c r="R395" s="4"/>
    </row>
    <row r="396" spans="6:18" ht="14.25" customHeight="1" x14ac:dyDescent="0.3">
      <c r="F396" s="4"/>
      <c r="G396" s="4"/>
      <c r="H396" s="4"/>
      <c r="I396" s="4"/>
      <c r="J396" s="4"/>
      <c r="K396" s="4"/>
      <c r="L396" s="4"/>
      <c r="M396" s="4"/>
      <c r="N396" s="4"/>
      <c r="O396" s="4"/>
      <c r="P396" s="4"/>
      <c r="Q396" s="4"/>
      <c r="R396" s="4"/>
    </row>
    <row r="397" spans="6:18" ht="14.25" customHeight="1" x14ac:dyDescent="0.3">
      <c r="F397" s="4"/>
      <c r="G397" s="4"/>
      <c r="H397" s="4"/>
      <c r="I397" s="4"/>
      <c r="J397" s="4"/>
      <c r="K397" s="4"/>
      <c r="L397" s="4"/>
      <c r="M397" s="4"/>
      <c r="N397" s="4"/>
      <c r="O397" s="4"/>
      <c r="P397" s="4"/>
      <c r="Q397" s="4"/>
      <c r="R397" s="4"/>
    </row>
    <row r="398" spans="6:18" ht="14.25" customHeight="1" x14ac:dyDescent="0.3">
      <c r="F398" s="4"/>
      <c r="G398" s="4"/>
      <c r="H398" s="4"/>
      <c r="I398" s="4"/>
      <c r="J398" s="4"/>
      <c r="K398" s="4"/>
      <c r="L398" s="4"/>
      <c r="M398" s="4"/>
      <c r="N398" s="4"/>
      <c r="O398" s="4"/>
      <c r="P398" s="4"/>
      <c r="Q398" s="4"/>
      <c r="R398" s="4"/>
    </row>
    <row r="399" spans="6:18" ht="14.25" customHeight="1" x14ac:dyDescent="0.3">
      <c r="F399" s="4"/>
      <c r="G399" s="4"/>
      <c r="H399" s="4"/>
      <c r="I399" s="4"/>
      <c r="J399" s="4"/>
      <c r="K399" s="4"/>
      <c r="L399" s="4"/>
      <c r="M399" s="4"/>
      <c r="N399" s="4"/>
      <c r="O399" s="4"/>
      <c r="P399" s="4"/>
      <c r="Q399" s="4"/>
      <c r="R399" s="4"/>
    </row>
    <row r="400" spans="6:18" ht="14.25" customHeight="1" x14ac:dyDescent="0.3">
      <c r="F400" s="4"/>
      <c r="G400" s="4"/>
      <c r="H400" s="4"/>
      <c r="I400" s="4"/>
      <c r="J400" s="4"/>
      <c r="K400" s="4"/>
      <c r="L400" s="4"/>
      <c r="M400" s="4"/>
      <c r="N400" s="4"/>
      <c r="O400" s="4"/>
      <c r="P400" s="4"/>
      <c r="Q400" s="4"/>
      <c r="R400" s="4"/>
    </row>
    <row r="401" spans="6:18" ht="14.25" customHeight="1" x14ac:dyDescent="0.3">
      <c r="F401" s="4"/>
      <c r="G401" s="4"/>
      <c r="H401" s="4"/>
      <c r="I401" s="4"/>
      <c r="J401" s="4"/>
      <c r="K401" s="4"/>
      <c r="L401" s="4"/>
      <c r="M401" s="4"/>
      <c r="N401" s="4"/>
      <c r="O401" s="4"/>
      <c r="P401" s="4"/>
      <c r="Q401" s="4"/>
      <c r="R401" s="4"/>
    </row>
    <row r="402" spans="6:18" ht="14.25" customHeight="1" x14ac:dyDescent="0.3">
      <c r="F402" s="4"/>
      <c r="G402" s="4"/>
      <c r="H402" s="4"/>
      <c r="I402" s="4"/>
      <c r="J402" s="4"/>
      <c r="K402" s="4"/>
      <c r="L402" s="4"/>
      <c r="M402" s="4"/>
      <c r="N402" s="4"/>
      <c r="O402" s="4"/>
      <c r="P402" s="4"/>
      <c r="Q402" s="4"/>
      <c r="R402" s="4"/>
    </row>
    <row r="403" spans="6:18" ht="14.25" customHeight="1" x14ac:dyDescent="0.3">
      <c r="F403" s="4"/>
      <c r="G403" s="4"/>
      <c r="H403" s="4"/>
      <c r="I403" s="4"/>
      <c r="J403" s="4"/>
      <c r="K403" s="4"/>
      <c r="L403" s="4"/>
      <c r="M403" s="4"/>
      <c r="N403" s="4"/>
      <c r="O403" s="4"/>
      <c r="P403" s="4"/>
      <c r="Q403" s="4"/>
      <c r="R403" s="4"/>
    </row>
    <row r="404" spans="6:18" ht="14.25" customHeight="1" x14ac:dyDescent="0.3">
      <c r="F404" s="4"/>
      <c r="G404" s="4"/>
      <c r="H404" s="4"/>
      <c r="I404" s="4"/>
      <c r="J404" s="4"/>
      <c r="K404" s="4"/>
      <c r="L404" s="4"/>
      <c r="M404" s="4"/>
      <c r="N404" s="4"/>
      <c r="O404" s="4"/>
      <c r="P404" s="4"/>
      <c r="Q404" s="4"/>
      <c r="R404" s="4"/>
    </row>
    <row r="405" spans="6:18" ht="14.25" customHeight="1" x14ac:dyDescent="0.3">
      <c r="F405" s="4"/>
      <c r="G405" s="4"/>
      <c r="H405" s="4"/>
      <c r="I405" s="4"/>
      <c r="J405" s="4"/>
      <c r="K405" s="4"/>
      <c r="L405" s="4"/>
      <c r="M405" s="4"/>
      <c r="N405" s="4"/>
      <c r="O405" s="4"/>
      <c r="P405" s="4"/>
      <c r="Q405" s="4"/>
      <c r="R405" s="4"/>
    </row>
    <row r="406" spans="6:18" ht="14.25" customHeight="1" x14ac:dyDescent="0.3">
      <c r="F406" s="4"/>
      <c r="G406" s="4"/>
      <c r="H406" s="4"/>
      <c r="I406" s="4"/>
      <c r="J406" s="4"/>
      <c r="K406" s="4"/>
      <c r="L406" s="4"/>
      <c r="M406" s="4"/>
      <c r="N406" s="4"/>
      <c r="O406" s="4"/>
      <c r="P406" s="4"/>
      <c r="Q406" s="4"/>
      <c r="R406" s="4"/>
    </row>
    <row r="407" spans="6:18" ht="14.25" customHeight="1" x14ac:dyDescent="0.3">
      <c r="F407" s="4"/>
      <c r="G407" s="4"/>
      <c r="H407" s="4"/>
      <c r="I407" s="4"/>
      <c r="J407" s="4"/>
      <c r="K407" s="4"/>
      <c r="L407" s="4"/>
      <c r="M407" s="4"/>
      <c r="N407" s="4"/>
      <c r="O407" s="4"/>
      <c r="P407" s="4"/>
      <c r="Q407" s="4"/>
      <c r="R407" s="4"/>
    </row>
    <row r="408" spans="6:18" ht="14.25" customHeight="1" x14ac:dyDescent="0.3">
      <c r="F408" s="4"/>
      <c r="G408" s="4"/>
      <c r="H408" s="4"/>
      <c r="I408" s="4"/>
      <c r="J408" s="4"/>
      <c r="K408" s="4"/>
      <c r="L408" s="4"/>
      <c r="M408" s="4"/>
      <c r="N408" s="4"/>
      <c r="O408" s="4"/>
      <c r="P408" s="4"/>
      <c r="Q408" s="4"/>
      <c r="R408" s="4"/>
    </row>
    <row r="409" spans="6:18" ht="14.25" customHeight="1" x14ac:dyDescent="0.3">
      <c r="F409" s="4"/>
      <c r="G409" s="4"/>
      <c r="H409" s="4"/>
      <c r="I409" s="4"/>
      <c r="J409" s="4"/>
      <c r="K409" s="4"/>
      <c r="L409" s="4"/>
      <c r="M409" s="4"/>
      <c r="N409" s="4"/>
      <c r="O409" s="4"/>
      <c r="P409" s="4"/>
      <c r="Q409" s="4"/>
      <c r="R409" s="4"/>
    </row>
    <row r="410" spans="6:18" ht="14.25" customHeight="1" x14ac:dyDescent="0.3">
      <c r="F410" s="4"/>
      <c r="G410" s="4"/>
      <c r="H410" s="4"/>
      <c r="I410" s="4"/>
      <c r="J410" s="4"/>
      <c r="K410" s="4"/>
      <c r="L410" s="4"/>
      <c r="M410" s="4"/>
      <c r="N410" s="4"/>
      <c r="O410" s="4"/>
      <c r="P410" s="4"/>
      <c r="Q410" s="4"/>
      <c r="R410" s="4"/>
    </row>
    <row r="411" spans="6:18" ht="14.25" customHeight="1" x14ac:dyDescent="0.3">
      <c r="F411" s="4"/>
      <c r="G411" s="4"/>
      <c r="H411" s="4"/>
      <c r="I411" s="4"/>
      <c r="J411" s="4"/>
      <c r="K411" s="4"/>
      <c r="L411" s="4"/>
      <c r="M411" s="4"/>
      <c r="N411" s="4"/>
      <c r="O411" s="4"/>
      <c r="P411" s="4"/>
      <c r="Q411" s="4"/>
      <c r="R411" s="4"/>
    </row>
    <row r="412" spans="6:18" ht="14.25" customHeight="1" x14ac:dyDescent="0.3">
      <c r="F412" s="4"/>
      <c r="G412" s="4"/>
      <c r="H412" s="4"/>
      <c r="I412" s="4"/>
      <c r="J412" s="4"/>
      <c r="K412" s="4"/>
      <c r="L412" s="4"/>
      <c r="M412" s="4"/>
      <c r="N412" s="4"/>
      <c r="O412" s="4"/>
      <c r="P412" s="4"/>
      <c r="Q412" s="4"/>
      <c r="R412" s="4"/>
    </row>
    <row r="413" spans="6:18" ht="14.25" customHeight="1" x14ac:dyDescent="0.3">
      <c r="F413" s="4"/>
      <c r="G413" s="4"/>
      <c r="H413" s="4"/>
      <c r="I413" s="4"/>
      <c r="J413" s="4"/>
      <c r="K413" s="4"/>
      <c r="L413" s="4"/>
      <c r="M413" s="4"/>
      <c r="N413" s="4"/>
      <c r="O413" s="4"/>
      <c r="P413" s="4"/>
      <c r="Q413" s="4"/>
      <c r="R413" s="4"/>
    </row>
    <row r="414" spans="6:18" ht="14.25" customHeight="1" x14ac:dyDescent="0.3">
      <c r="F414" s="4"/>
      <c r="G414" s="4"/>
      <c r="H414" s="4"/>
      <c r="I414" s="4"/>
      <c r="J414" s="4"/>
      <c r="K414" s="4"/>
      <c r="L414" s="4"/>
      <c r="M414" s="4"/>
      <c r="N414" s="4"/>
      <c r="O414" s="4"/>
      <c r="P414" s="4"/>
      <c r="Q414" s="4"/>
      <c r="R414" s="4"/>
    </row>
    <row r="415" spans="6:18" ht="14.25" customHeight="1" x14ac:dyDescent="0.3">
      <c r="F415" s="4"/>
      <c r="G415" s="4"/>
      <c r="H415" s="4"/>
      <c r="I415" s="4"/>
      <c r="J415" s="4"/>
      <c r="K415" s="4"/>
      <c r="L415" s="4"/>
      <c r="M415" s="4"/>
      <c r="N415" s="4"/>
      <c r="O415" s="4"/>
      <c r="P415" s="4"/>
      <c r="Q415" s="4"/>
      <c r="R415" s="4"/>
    </row>
    <row r="416" spans="6:18" ht="14.25" customHeight="1" x14ac:dyDescent="0.3">
      <c r="F416" s="4"/>
      <c r="G416" s="4"/>
      <c r="H416" s="4"/>
      <c r="I416" s="4"/>
      <c r="J416" s="4"/>
      <c r="K416" s="4"/>
      <c r="L416" s="4"/>
      <c r="M416" s="4"/>
      <c r="N416" s="4"/>
      <c r="O416" s="4"/>
      <c r="P416" s="4"/>
      <c r="Q416" s="4"/>
      <c r="R416" s="4"/>
    </row>
    <row r="417" spans="6:18" ht="14.25" customHeight="1" x14ac:dyDescent="0.3">
      <c r="F417" s="4"/>
      <c r="G417" s="4"/>
      <c r="H417" s="4"/>
      <c r="I417" s="4"/>
      <c r="J417" s="4"/>
      <c r="K417" s="4"/>
      <c r="L417" s="4"/>
      <c r="M417" s="4"/>
      <c r="N417" s="4"/>
      <c r="O417" s="4"/>
      <c r="P417" s="4"/>
      <c r="Q417" s="4"/>
      <c r="R417" s="4"/>
    </row>
    <row r="418" spans="6:18" ht="14.25" customHeight="1" x14ac:dyDescent="0.3">
      <c r="F418" s="4"/>
      <c r="G418" s="4"/>
      <c r="H418" s="4"/>
      <c r="I418" s="4"/>
      <c r="J418" s="4"/>
      <c r="K418" s="4"/>
      <c r="L418" s="4"/>
      <c r="M418" s="4"/>
      <c r="N418" s="4"/>
      <c r="O418" s="4"/>
      <c r="P418" s="4"/>
      <c r="Q418" s="4"/>
      <c r="R418" s="4"/>
    </row>
    <row r="419" spans="6:18" ht="14.25" customHeight="1" x14ac:dyDescent="0.3">
      <c r="F419" s="4"/>
      <c r="G419" s="4"/>
      <c r="H419" s="4"/>
      <c r="I419" s="4"/>
      <c r="J419" s="4"/>
      <c r="K419" s="4"/>
      <c r="L419" s="4"/>
      <c r="M419" s="4"/>
      <c r="N419" s="4"/>
      <c r="O419" s="4"/>
      <c r="P419" s="4"/>
      <c r="Q419" s="4"/>
      <c r="R419" s="4"/>
    </row>
    <row r="420" spans="6:18" ht="14.25" customHeight="1" x14ac:dyDescent="0.3">
      <c r="F420" s="4"/>
      <c r="G420" s="4"/>
      <c r="H420" s="4"/>
      <c r="I420" s="4"/>
      <c r="J420" s="4"/>
      <c r="K420" s="4"/>
      <c r="L420" s="4"/>
      <c r="M420" s="4"/>
      <c r="N420" s="4"/>
      <c r="O420" s="4"/>
      <c r="P420" s="4"/>
      <c r="Q420" s="4"/>
      <c r="R420" s="4"/>
    </row>
    <row r="421" spans="6:18" ht="14.25" customHeight="1" x14ac:dyDescent="0.3">
      <c r="F421" s="4"/>
      <c r="G421" s="4"/>
      <c r="H421" s="4"/>
      <c r="I421" s="4"/>
      <c r="J421" s="4"/>
      <c r="K421" s="4"/>
      <c r="L421" s="4"/>
      <c r="M421" s="4"/>
      <c r="N421" s="4"/>
      <c r="O421" s="4"/>
      <c r="P421" s="4"/>
      <c r="Q421" s="4"/>
      <c r="R421" s="4"/>
    </row>
    <row r="422" spans="6:18" ht="14.25" customHeight="1" x14ac:dyDescent="0.3">
      <c r="F422" s="4"/>
      <c r="G422" s="4"/>
      <c r="H422" s="4"/>
      <c r="I422" s="4"/>
      <c r="J422" s="4"/>
      <c r="K422" s="4"/>
      <c r="L422" s="4"/>
      <c r="M422" s="4"/>
      <c r="N422" s="4"/>
      <c r="O422" s="4"/>
      <c r="P422" s="4"/>
      <c r="Q422" s="4"/>
      <c r="R422" s="4"/>
    </row>
    <row r="423" spans="6:18" ht="14.25" customHeight="1" x14ac:dyDescent="0.3">
      <c r="F423" s="4"/>
      <c r="G423" s="4"/>
      <c r="H423" s="4"/>
      <c r="I423" s="4"/>
      <c r="J423" s="4"/>
      <c r="K423" s="4"/>
      <c r="L423" s="4"/>
      <c r="M423" s="4"/>
      <c r="N423" s="4"/>
      <c r="O423" s="4"/>
      <c r="P423" s="4"/>
      <c r="Q423" s="4"/>
      <c r="R423" s="4"/>
    </row>
    <row r="424" spans="6:18" ht="14.25" customHeight="1" x14ac:dyDescent="0.3">
      <c r="F424" s="4"/>
      <c r="G424" s="4"/>
      <c r="H424" s="4"/>
      <c r="I424" s="4"/>
      <c r="J424" s="4"/>
      <c r="K424" s="4"/>
      <c r="L424" s="4"/>
      <c r="M424" s="4"/>
      <c r="N424" s="4"/>
      <c r="O424" s="4"/>
      <c r="P424" s="4"/>
      <c r="Q424" s="4"/>
      <c r="R424" s="4"/>
    </row>
    <row r="425" spans="6:18" ht="14.25" customHeight="1" x14ac:dyDescent="0.3">
      <c r="F425" s="4"/>
      <c r="G425" s="4"/>
      <c r="H425" s="4"/>
      <c r="I425" s="4"/>
      <c r="J425" s="4"/>
      <c r="K425" s="4"/>
      <c r="L425" s="4"/>
      <c r="M425" s="4"/>
      <c r="N425" s="4"/>
      <c r="O425" s="4"/>
      <c r="P425" s="4"/>
      <c r="Q425" s="4"/>
      <c r="R425" s="4"/>
    </row>
    <row r="426" spans="6:18" ht="14.25" customHeight="1" x14ac:dyDescent="0.3">
      <c r="F426" s="4"/>
      <c r="G426" s="4"/>
      <c r="H426" s="4"/>
      <c r="I426" s="4"/>
      <c r="J426" s="4"/>
      <c r="K426" s="4"/>
      <c r="L426" s="4"/>
      <c r="M426" s="4"/>
      <c r="N426" s="4"/>
      <c r="O426" s="4"/>
      <c r="P426" s="4"/>
      <c r="Q426" s="4"/>
      <c r="R426" s="4"/>
    </row>
    <row r="427" spans="6:18" ht="14.25" customHeight="1" x14ac:dyDescent="0.3">
      <c r="F427" s="4"/>
      <c r="G427" s="4"/>
      <c r="H427" s="4"/>
      <c r="I427" s="4"/>
      <c r="J427" s="4"/>
      <c r="K427" s="4"/>
      <c r="L427" s="4"/>
      <c r="M427" s="4"/>
      <c r="N427" s="4"/>
      <c r="O427" s="4"/>
      <c r="P427" s="4"/>
      <c r="Q427" s="4"/>
      <c r="R427" s="4"/>
    </row>
    <row r="428" spans="6:18" ht="14.25" customHeight="1" x14ac:dyDescent="0.3">
      <c r="F428" s="4"/>
      <c r="G428" s="4"/>
      <c r="H428" s="4"/>
      <c r="I428" s="4"/>
      <c r="J428" s="4"/>
      <c r="K428" s="4"/>
      <c r="L428" s="4"/>
      <c r="M428" s="4"/>
      <c r="N428" s="4"/>
      <c r="O428" s="4"/>
      <c r="P428" s="4"/>
      <c r="Q428" s="4"/>
      <c r="R428" s="4"/>
    </row>
    <row r="429" spans="6:18" ht="14.25" customHeight="1" x14ac:dyDescent="0.3">
      <c r="F429" s="4"/>
      <c r="G429" s="4"/>
      <c r="H429" s="4"/>
      <c r="I429" s="4"/>
      <c r="J429" s="4"/>
      <c r="K429" s="4"/>
      <c r="L429" s="4"/>
      <c r="M429" s="4"/>
      <c r="N429" s="4"/>
      <c r="O429" s="4"/>
      <c r="P429" s="4"/>
      <c r="Q429" s="4"/>
      <c r="R429" s="4"/>
    </row>
    <row r="430" spans="6:18" ht="14.25" customHeight="1" x14ac:dyDescent="0.3">
      <c r="F430" s="4"/>
      <c r="G430" s="4"/>
      <c r="H430" s="4"/>
      <c r="I430" s="4"/>
      <c r="J430" s="4"/>
      <c r="K430" s="4"/>
      <c r="L430" s="4"/>
      <c r="M430" s="4"/>
      <c r="N430" s="4"/>
      <c r="O430" s="4"/>
      <c r="P430" s="4"/>
      <c r="Q430" s="4"/>
      <c r="R430" s="4"/>
    </row>
    <row r="431" spans="6:18" ht="14.25" customHeight="1" x14ac:dyDescent="0.3">
      <c r="F431" s="4"/>
      <c r="G431" s="4"/>
      <c r="H431" s="4"/>
      <c r="I431" s="4"/>
      <c r="J431" s="4"/>
      <c r="K431" s="4"/>
      <c r="L431" s="4"/>
      <c r="M431" s="4"/>
      <c r="N431" s="4"/>
      <c r="O431" s="4"/>
      <c r="P431" s="4"/>
      <c r="Q431" s="4"/>
      <c r="R431" s="4"/>
    </row>
    <row r="432" spans="6:18" ht="14.25" customHeight="1" x14ac:dyDescent="0.3">
      <c r="F432" s="4"/>
      <c r="G432" s="4"/>
      <c r="H432" s="4"/>
      <c r="I432" s="4"/>
      <c r="J432" s="4"/>
      <c r="K432" s="4"/>
      <c r="L432" s="4"/>
      <c r="M432" s="4"/>
      <c r="N432" s="4"/>
      <c r="O432" s="4"/>
      <c r="P432" s="4"/>
      <c r="Q432" s="4"/>
      <c r="R432" s="4"/>
    </row>
    <row r="433" spans="6:18" ht="14.25" customHeight="1" x14ac:dyDescent="0.3">
      <c r="F433" s="4"/>
      <c r="G433" s="4"/>
      <c r="H433" s="4"/>
      <c r="I433" s="4"/>
      <c r="J433" s="4"/>
      <c r="K433" s="4"/>
      <c r="L433" s="4"/>
      <c r="M433" s="4"/>
      <c r="N433" s="4"/>
      <c r="O433" s="4"/>
      <c r="P433" s="4"/>
      <c r="Q433" s="4"/>
      <c r="R433" s="4"/>
    </row>
    <row r="434" spans="6:18" ht="14.25" customHeight="1" x14ac:dyDescent="0.3">
      <c r="F434" s="4"/>
      <c r="G434" s="4"/>
      <c r="H434" s="4"/>
      <c r="I434" s="4"/>
      <c r="J434" s="4"/>
      <c r="K434" s="4"/>
      <c r="L434" s="4"/>
      <c r="M434" s="4"/>
      <c r="N434" s="4"/>
      <c r="O434" s="4"/>
      <c r="P434" s="4"/>
      <c r="Q434" s="4"/>
      <c r="R434" s="4"/>
    </row>
    <row r="435" spans="6:18" ht="14.25" customHeight="1" x14ac:dyDescent="0.3">
      <c r="F435" s="4"/>
      <c r="G435" s="4"/>
      <c r="H435" s="4"/>
      <c r="I435" s="4"/>
      <c r="J435" s="4"/>
      <c r="K435" s="4"/>
      <c r="L435" s="4"/>
      <c r="M435" s="4"/>
      <c r="N435" s="4"/>
      <c r="O435" s="4"/>
      <c r="P435" s="4"/>
      <c r="Q435" s="4"/>
      <c r="R435" s="4"/>
    </row>
    <row r="436" spans="6:18" ht="14.25" customHeight="1" x14ac:dyDescent="0.3">
      <c r="F436" s="4"/>
      <c r="G436" s="4"/>
      <c r="H436" s="4"/>
      <c r="I436" s="4"/>
      <c r="J436" s="4"/>
      <c r="K436" s="4"/>
      <c r="L436" s="4"/>
      <c r="M436" s="4"/>
      <c r="N436" s="4"/>
      <c r="O436" s="4"/>
      <c r="P436" s="4"/>
      <c r="Q436" s="4"/>
      <c r="R436" s="4"/>
    </row>
    <row r="437" spans="6:18" ht="14.25" customHeight="1" x14ac:dyDescent="0.3">
      <c r="F437" s="4"/>
      <c r="G437" s="4"/>
      <c r="H437" s="4"/>
      <c r="I437" s="4"/>
      <c r="J437" s="4"/>
      <c r="K437" s="4"/>
      <c r="L437" s="4"/>
      <c r="M437" s="4"/>
      <c r="N437" s="4"/>
      <c r="O437" s="4"/>
      <c r="P437" s="4"/>
      <c r="Q437" s="4"/>
      <c r="R437" s="4"/>
    </row>
    <row r="438" spans="6:18" ht="14.25" customHeight="1" x14ac:dyDescent="0.3">
      <c r="F438" s="4"/>
      <c r="G438" s="4"/>
      <c r="H438" s="4"/>
      <c r="I438" s="4"/>
      <c r="J438" s="4"/>
      <c r="K438" s="4"/>
      <c r="L438" s="4"/>
      <c r="M438" s="4"/>
      <c r="N438" s="4"/>
      <c r="O438" s="4"/>
      <c r="P438" s="4"/>
      <c r="Q438" s="4"/>
      <c r="R438" s="4"/>
    </row>
    <row r="439" spans="6:18" ht="14.25" customHeight="1" x14ac:dyDescent="0.3">
      <c r="F439" s="4"/>
      <c r="G439" s="4"/>
      <c r="H439" s="4"/>
      <c r="I439" s="4"/>
      <c r="J439" s="4"/>
      <c r="K439" s="4"/>
      <c r="L439" s="4"/>
      <c r="M439" s="4"/>
      <c r="N439" s="4"/>
      <c r="O439" s="4"/>
      <c r="P439" s="4"/>
      <c r="Q439" s="4"/>
      <c r="R439" s="4"/>
    </row>
    <row r="440" spans="6:18" ht="14.25" customHeight="1" x14ac:dyDescent="0.3">
      <c r="F440" s="4"/>
      <c r="G440" s="4"/>
      <c r="H440" s="4"/>
      <c r="I440" s="4"/>
      <c r="J440" s="4"/>
      <c r="K440" s="4"/>
      <c r="L440" s="4"/>
      <c r="M440" s="4"/>
      <c r="N440" s="4"/>
      <c r="O440" s="4"/>
      <c r="P440" s="4"/>
      <c r="Q440" s="4"/>
      <c r="R440" s="4"/>
    </row>
    <row r="441" spans="6:18" ht="14.25" customHeight="1" x14ac:dyDescent="0.3">
      <c r="F441" s="4"/>
      <c r="G441" s="4"/>
      <c r="H441" s="4"/>
      <c r="I441" s="4"/>
      <c r="J441" s="4"/>
      <c r="K441" s="4"/>
      <c r="L441" s="4"/>
      <c r="M441" s="4"/>
      <c r="N441" s="4"/>
      <c r="O441" s="4"/>
      <c r="P441" s="4"/>
      <c r="Q441" s="4"/>
      <c r="R441" s="4"/>
    </row>
    <row r="442" spans="6:18" ht="14.25" customHeight="1" x14ac:dyDescent="0.3">
      <c r="F442" s="4"/>
      <c r="G442" s="4"/>
      <c r="H442" s="4"/>
      <c r="I442" s="4"/>
      <c r="J442" s="4"/>
      <c r="K442" s="4"/>
      <c r="L442" s="4"/>
      <c r="M442" s="4"/>
      <c r="N442" s="4"/>
      <c r="O442" s="4"/>
      <c r="P442" s="4"/>
      <c r="Q442" s="4"/>
      <c r="R442" s="4"/>
    </row>
    <row r="443" spans="6:18" ht="14.25" customHeight="1" x14ac:dyDescent="0.3">
      <c r="F443" s="4"/>
      <c r="G443" s="4"/>
      <c r="H443" s="4"/>
      <c r="I443" s="4"/>
      <c r="J443" s="4"/>
      <c r="K443" s="4"/>
      <c r="L443" s="4"/>
      <c r="M443" s="4"/>
      <c r="N443" s="4"/>
      <c r="O443" s="4"/>
      <c r="P443" s="4"/>
      <c r="Q443" s="4"/>
      <c r="R443" s="4"/>
    </row>
    <row r="444" spans="6:18" ht="14.25" customHeight="1" x14ac:dyDescent="0.3">
      <c r="F444" s="4"/>
      <c r="G444" s="4"/>
      <c r="H444" s="4"/>
      <c r="I444" s="4"/>
      <c r="J444" s="4"/>
      <c r="K444" s="4"/>
      <c r="L444" s="4"/>
      <c r="M444" s="4"/>
      <c r="N444" s="4"/>
      <c r="O444" s="4"/>
      <c r="P444" s="4"/>
      <c r="Q444" s="4"/>
      <c r="R444" s="4"/>
    </row>
    <row r="445" spans="6:18" ht="14.25" customHeight="1" x14ac:dyDescent="0.3">
      <c r="F445" s="4"/>
      <c r="G445" s="4"/>
      <c r="H445" s="4"/>
      <c r="I445" s="4"/>
      <c r="J445" s="4"/>
      <c r="K445" s="4"/>
      <c r="L445" s="4"/>
      <c r="M445" s="4"/>
      <c r="N445" s="4"/>
      <c r="O445" s="4"/>
      <c r="P445" s="4"/>
      <c r="Q445" s="4"/>
      <c r="R445" s="4"/>
    </row>
    <row r="446" spans="6:18" ht="14.25" customHeight="1" x14ac:dyDescent="0.3">
      <c r="F446" s="4"/>
      <c r="G446" s="4"/>
      <c r="H446" s="4"/>
      <c r="I446" s="4"/>
      <c r="J446" s="4"/>
      <c r="K446" s="4"/>
      <c r="L446" s="4"/>
      <c r="M446" s="4"/>
      <c r="N446" s="4"/>
      <c r="O446" s="4"/>
      <c r="P446" s="4"/>
      <c r="Q446" s="4"/>
      <c r="R446" s="4"/>
    </row>
    <row r="447" spans="6:18" ht="14.25" customHeight="1" x14ac:dyDescent="0.3">
      <c r="F447" s="4"/>
      <c r="G447" s="4"/>
      <c r="H447" s="4"/>
      <c r="I447" s="4"/>
      <c r="J447" s="4"/>
      <c r="K447" s="4"/>
      <c r="L447" s="4"/>
      <c r="M447" s="4"/>
      <c r="N447" s="4"/>
      <c r="O447" s="4"/>
      <c r="P447" s="4"/>
      <c r="Q447" s="4"/>
      <c r="R447" s="4"/>
    </row>
    <row r="448" spans="6:18" ht="14.25" customHeight="1" x14ac:dyDescent="0.3">
      <c r="F448" s="4"/>
      <c r="G448" s="4"/>
      <c r="H448" s="4"/>
      <c r="I448" s="4"/>
      <c r="J448" s="4"/>
      <c r="K448" s="4"/>
      <c r="L448" s="4"/>
      <c r="M448" s="4"/>
      <c r="N448" s="4"/>
      <c r="O448" s="4"/>
      <c r="P448" s="4"/>
      <c r="Q448" s="4"/>
      <c r="R448" s="4"/>
    </row>
    <row r="449" spans="6:18" ht="14.25" customHeight="1" x14ac:dyDescent="0.3">
      <c r="F449" s="4"/>
      <c r="G449" s="4"/>
      <c r="H449" s="4"/>
      <c r="I449" s="4"/>
      <c r="J449" s="4"/>
      <c r="K449" s="4"/>
      <c r="L449" s="4"/>
      <c r="M449" s="4"/>
      <c r="N449" s="4"/>
      <c r="O449" s="4"/>
      <c r="P449" s="4"/>
      <c r="Q449" s="4"/>
      <c r="R449" s="4"/>
    </row>
    <row r="450" spans="6:18" ht="14.25" customHeight="1" x14ac:dyDescent="0.3">
      <c r="F450" s="4"/>
      <c r="G450" s="4"/>
      <c r="H450" s="4"/>
      <c r="I450" s="4"/>
      <c r="J450" s="4"/>
      <c r="K450" s="4"/>
      <c r="L450" s="4"/>
      <c r="M450" s="4"/>
      <c r="N450" s="4"/>
      <c r="O450" s="4"/>
      <c r="P450" s="4"/>
      <c r="Q450" s="4"/>
      <c r="R450" s="4"/>
    </row>
    <row r="451" spans="6:18" ht="14.25" customHeight="1" x14ac:dyDescent="0.3">
      <c r="F451" s="4"/>
      <c r="G451" s="4"/>
      <c r="H451" s="4"/>
      <c r="I451" s="4"/>
      <c r="J451" s="4"/>
      <c r="K451" s="4"/>
      <c r="L451" s="4"/>
      <c r="M451" s="4"/>
      <c r="N451" s="4"/>
      <c r="O451" s="4"/>
      <c r="P451" s="4"/>
      <c r="Q451" s="4"/>
      <c r="R451" s="4"/>
    </row>
    <row r="452" spans="6:18" ht="14.25" customHeight="1" x14ac:dyDescent="0.3">
      <c r="F452" s="4"/>
      <c r="G452" s="4"/>
      <c r="H452" s="4"/>
      <c r="I452" s="4"/>
      <c r="J452" s="4"/>
      <c r="K452" s="4"/>
      <c r="L452" s="4"/>
      <c r="M452" s="4"/>
      <c r="N452" s="4"/>
      <c r="O452" s="4"/>
      <c r="P452" s="4"/>
      <c r="Q452" s="4"/>
      <c r="R452" s="4"/>
    </row>
    <row r="453" spans="6:18" ht="14.25" customHeight="1" x14ac:dyDescent="0.3">
      <c r="F453" s="4"/>
      <c r="G453" s="4"/>
      <c r="H453" s="4"/>
      <c r="I453" s="4"/>
      <c r="J453" s="4"/>
      <c r="K453" s="4"/>
      <c r="L453" s="4"/>
      <c r="M453" s="4"/>
      <c r="N453" s="4"/>
      <c r="O453" s="4"/>
      <c r="P453" s="4"/>
      <c r="Q453" s="4"/>
      <c r="R453" s="4"/>
    </row>
    <row r="454" spans="6:18" ht="14.25" customHeight="1" x14ac:dyDescent="0.3">
      <c r="F454" s="4"/>
      <c r="G454" s="4"/>
      <c r="H454" s="4"/>
      <c r="I454" s="4"/>
      <c r="J454" s="4"/>
      <c r="K454" s="4"/>
      <c r="L454" s="4"/>
      <c r="M454" s="4"/>
      <c r="N454" s="4"/>
      <c r="O454" s="4"/>
      <c r="P454" s="4"/>
      <c r="Q454" s="4"/>
      <c r="R454" s="4"/>
    </row>
    <row r="455" spans="6:18" ht="14.25" customHeight="1" x14ac:dyDescent="0.3">
      <c r="F455" s="4"/>
      <c r="G455" s="4"/>
      <c r="H455" s="4"/>
      <c r="I455" s="4"/>
      <c r="J455" s="4"/>
      <c r="K455" s="4"/>
      <c r="L455" s="4"/>
      <c r="M455" s="4"/>
      <c r="N455" s="4"/>
      <c r="O455" s="4"/>
      <c r="P455" s="4"/>
      <c r="Q455" s="4"/>
      <c r="R455" s="4"/>
    </row>
    <row r="456" spans="6:18" ht="14.25" customHeight="1" x14ac:dyDescent="0.3">
      <c r="F456" s="4"/>
      <c r="G456" s="4"/>
      <c r="H456" s="4"/>
      <c r="I456" s="4"/>
      <c r="J456" s="4"/>
      <c r="K456" s="4"/>
      <c r="L456" s="4"/>
      <c r="M456" s="4"/>
      <c r="N456" s="4"/>
      <c r="O456" s="4"/>
      <c r="P456" s="4"/>
      <c r="Q456" s="4"/>
      <c r="R456" s="4"/>
    </row>
    <row r="457" spans="6:18" ht="14.25" customHeight="1" x14ac:dyDescent="0.3">
      <c r="F457" s="4"/>
      <c r="G457" s="4"/>
      <c r="H457" s="4"/>
      <c r="I457" s="4"/>
      <c r="J457" s="4"/>
      <c r="K457" s="4"/>
      <c r="L457" s="4"/>
      <c r="M457" s="4"/>
      <c r="N457" s="4"/>
      <c r="O457" s="4"/>
      <c r="P457" s="4"/>
      <c r="Q457" s="4"/>
      <c r="R457" s="4"/>
    </row>
    <row r="458" spans="6:18" ht="14.25" customHeight="1" x14ac:dyDescent="0.3">
      <c r="F458" s="4"/>
      <c r="G458" s="4"/>
      <c r="H458" s="4"/>
      <c r="I458" s="4"/>
      <c r="J458" s="4"/>
      <c r="K458" s="4"/>
      <c r="L458" s="4"/>
      <c r="M458" s="4"/>
      <c r="N458" s="4"/>
      <c r="O458" s="4"/>
      <c r="P458" s="4"/>
      <c r="Q458" s="4"/>
      <c r="R458" s="4"/>
    </row>
    <row r="459" spans="6:18" ht="14.25" customHeight="1" x14ac:dyDescent="0.3">
      <c r="F459" s="4"/>
      <c r="G459" s="4"/>
      <c r="H459" s="4"/>
      <c r="I459" s="4"/>
      <c r="J459" s="4"/>
      <c r="K459" s="4"/>
      <c r="L459" s="4"/>
      <c r="M459" s="4"/>
      <c r="N459" s="4"/>
      <c r="O459" s="4"/>
      <c r="P459" s="4"/>
      <c r="Q459" s="4"/>
      <c r="R459" s="4"/>
    </row>
    <row r="460" spans="6:18" ht="14.25" customHeight="1" x14ac:dyDescent="0.3">
      <c r="F460" s="4"/>
      <c r="G460" s="4"/>
      <c r="H460" s="4"/>
      <c r="I460" s="4"/>
      <c r="J460" s="4"/>
      <c r="K460" s="4"/>
      <c r="L460" s="4"/>
      <c r="M460" s="4"/>
      <c r="N460" s="4"/>
      <c r="O460" s="4"/>
      <c r="P460" s="4"/>
      <c r="Q460" s="4"/>
      <c r="R460" s="4"/>
    </row>
    <row r="461" spans="6:18" ht="14.25" customHeight="1" x14ac:dyDescent="0.3">
      <c r="F461" s="4"/>
      <c r="G461" s="4"/>
      <c r="H461" s="4"/>
      <c r="I461" s="4"/>
      <c r="J461" s="4"/>
      <c r="K461" s="4"/>
      <c r="L461" s="4"/>
      <c r="M461" s="4"/>
      <c r="N461" s="4"/>
      <c r="O461" s="4"/>
      <c r="P461" s="4"/>
      <c r="Q461" s="4"/>
      <c r="R461" s="4"/>
    </row>
    <row r="462" spans="6:18" ht="14.25" customHeight="1" x14ac:dyDescent="0.3">
      <c r="F462" s="4"/>
      <c r="G462" s="4"/>
      <c r="H462" s="4"/>
      <c r="I462" s="4"/>
      <c r="J462" s="4"/>
      <c r="K462" s="4"/>
      <c r="L462" s="4"/>
      <c r="M462" s="4"/>
      <c r="N462" s="4"/>
      <c r="O462" s="4"/>
      <c r="P462" s="4"/>
      <c r="Q462" s="4"/>
      <c r="R462" s="4"/>
    </row>
    <row r="463" spans="6:18" ht="14.25" customHeight="1" x14ac:dyDescent="0.3">
      <c r="F463" s="4"/>
      <c r="G463" s="4"/>
      <c r="H463" s="4"/>
      <c r="I463" s="4"/>
      <c r="J463" s="4"/>
      <c r="K463" s="4"/>
      <c r="L463" s="4"/>
      <c r="M463" s="4"/>
      <c r="N463" s="4"/>
      <c r="O463" s="4"/>
      <c r="P463" s="4"/>
      <c r="Q463" s="4"/>
      <c r="R463" s="4"/>
    </row>
    <row r="464" spans="6:18" ht="14.25" customHeight="1" x14ac:dyDescent="0.3">
      <c r="F464" s="4"/>
      <c r="G464" s="4"/>
      <c r="H464" s="4"/>
      <c r="I464" s="4"/>
      <c r="J464" s="4"/>
      <c r="K464" s="4"/>
      <c r="L464" s="4"/>
      <c r="M464" s="4"/>
      <c r="N464" s="4"/>
      <c r="O464" s="4"/>
      <c r="P464" s="4"/>
      <c r="Q464" s="4"/>
      <c r="R464" s="4"/>
    </row>
    <row r="465" spans="6:18" ht="14.25" customHeight="1" x14ac:dyDescent="0.3">
      <c r="F465" s="4"/>
      <c r="G465" s="4"/>
      <c r="H465" s="4"/>
      <c r="I465" s="4"/>
      <c r="J465" s="4"/>
      <c r="K465" s="4"/>
      <c r="L465" s="4"/>
      <c r="M465" s="4"/>
      <c r="N465" s="4"/>
      <c r="O465" s="4"/>
      <c r="P465" s="4"/>
      <c r="Q465" s="4"/>
      <c r="R465" s="4"/>
    </row>
    <row r="466" spans="6:18" ht="14.25" customHeight="1" x14ac:dyDescent="0.3">
      <c r="F466" s="4"/>
      <c r="G466" s="4"/>
      <c r="H466" s="4"/>
      <c r="I466" s="4"/>
      <c r="J466" s="4"/>
      <c r="K466" s="4"/>
      <c r="L466" s="4"/>
      <c r="M466" s="4"/>
      <c r="N466" s="4"/>
      <c r="O466" s="4"/>
      <c r="P466" s="4"/>
      <c r="Q466" s="4"/>
      <c r="R466" s="4"/>
    </row>
    <row r="467" spans="6:18" ht="14.25" customHeight="1" x14ac:dyDescent="0.3">
      <c r="F467" s="4"/>
      <c r="G467" s="4"/>
      <c r="H467" s="4"/>
      <c r="I467" s="4"/>
      <c r="J467" s="4"/>
      <c r="K467" s="4"/>
      <c r="L467" s="4"/>
      <c r="M467" s="4"/>
      <c r="N467" s="4"/>
      <c r="O467" s="4"/>
      <c r="P467" s="4"/>
      <c r="Q467" s="4"/>
      <c r="R467" s="4"/>
    </row>
    <row r="468" spans="6:18" ht="14.25" customHeight="1" x14ac:dyDescent="0.3">
      <c r="F468" s="4"/>
      <c r="G468" s="4"/>
      <c r="H468" s="4"/>
      <c r="I468" s="4"/>
      <c r="J468" s="4"/>
      <c r="K468" s="4"/>
      <c r="L468" s="4"/>
      <c r="M468" s="4"/>
      <c r="N468" s="4"/>
      <c r="O468" s="4"/>
      <c r="P468" s="4"/>
      <c r="Q468" s="4"/>
      <c r="R468" s="4"/>
    </row>
    <row r="469" spans="6:18" ht="14.25" customHeight="1" x14ac:dyDescent="0.3">
      <c r="F469" s="4"/>
      <c r="G469" s="4"/>
      <c r="H469" s="4"/>
      <c r="I469" s="4"/>
      <c r="J469" s="4"/>
      <c r="K469" s="4"/>
      <c r="L469" s="4"/>
      <c r="M469" s="4"/>
      <c r="N469" s="4"/>
      <c r="O469" s="4"/>
      <c r="P469" s="4"/>
      <c r="Q469" s="4"/>
      <c r="R469" s="4"/>
    </row>
    <row r="470" spans="6:18" ht="14.25" customHeight="1" x14ac:dyDescent="0.3">
      <c r="F470" s="4"/>
      <c r="G470" s="4"/>
      <c r="H470" s="4"/>
      <c r="I470" s="4"/>
      <c r="J470" s="4"/>
      <c r="K470" s="4"/>
      <c r="L470" s="4"/>
      <c r="M470" s="4"/>
      <c r="N470" s="4"/>
      <c r="O470" s="4"/>
      <c r="P470" s="4"/>
      <c r="Q470" s="4"/>
      <c r="R470" s="4"/>
    </row>
    <row r="471" spans="6:18" ht="14.25" customHeight="1" x14ac:dyDescent="0.3">
      <c r="F471" s="4"/>
      <c r="G471" s="4"/>
      <c r="H471" s="4"/>
      <c r="I471" s="4"/>
      <c r="J471" s="4"/>
      <c r="K471" s="4"/>
      <c r="L471" s="4"/>
      <c r="M471" s="4"/>
      <c r="N471" s="4"/>
      <c r="O471" s="4"/>
      <c r="P471" s="4"/>
      <c r="Q471" s="4"/>
      <c r="R471" s="4"/>
    </row>
    <row r="472" spans="6:18" ht="14.25" customHeight="1" x14ac:dyDescent="0.3">
      <c r="F472" s="4"/>
      <c r="G472" s="4"/>
      <c r="H472" s="4"/>
      <c r="I472" s="4"/>
      <c r="J472" s="4"/>
      <c r="K472" s="4"/>
      <c r="L472" s="4"/>
      <c r="M472" s="4"/>
      <c r="N472" s="4"/>
      <c r="O472" s="4"/>
      <c r="P472" s="4"/>
      <c r="Q472" s="4"/>
      <c r="R472" s="4"/>
    </row>
    <row r="473" spans="6:18" ht="14.25" customHeight="1" x14ac:dyDescent="0.3">
      <c r="F473" s="4"/>
      <c r="G473" s="4"/>
      <c r="H473" s="4"/>
      <c r="I473" s="4"/>
      <c r="J473" s="4"/>
      <c r="K473" s="4"/>
      <c r="L473" s="4"/>
      <c r="M473" s="4"/>
      <c r="N473" s="4"/>
      <c r="O473" s="4"/>
      <c r="P473" s="4"/>
      <c r="Q473" s="4"/>
      <c r="R473" s="4"/>
    </row>
    <row r="474" spans="6:18" ht="14.25" customHeight="1" x14ac:dyDescent="0.3">
      <c r="F474" s="4"/>
      <c r="G474" s="4"/>
      <c r="H474" s="4"/>
      <c r="I474" s="4"/>
      <c r="J474" s="4"/>
      <c r="K474" s="4"/>
      <c r="L474" s="4"/>
      <c r="M474" s="4"/>
      <c r="N474" s="4"/>
      <c r="O474" s="4"/>
      <c r="P474" s="4"/>
      <c r="Q474" s="4"/>
      <c r="R474" s="4"/>
    </row>
    <row r="475" spans="6:18" ht="14.25" customHeight="1" x14ac:dyDescent="0.3">
      <c r="F475" s="4"/>
      <c r="G475" s="4"/>
      <c r="H475" s="4"/>
      <c r="I475" s="4"/>
      <c r="J475" s="4"/>
      <c r="K475" s="4"/>
      <c r="L475" s="4"/>
      <c r="M475" s="4"/>
      <c r="N475" s="4"/>
      <c r="O475" s="4"/>
      <c r="P475" s="4"/>
      <c r="Q475" s="4"/>
      <c r="R475" s="4"/>
    </row>
    <row r="476" spans="6:18" ht="14.25" customHeight="1" x14ac:dyDescent="0.3">
      <c r="F476" s="4"/>
      <c r="G476" s="4"/>
      <c r="H476" s="4"/>
      <c r="I476" s="4"/>
      <c r="J476" s="4"/>
      <c r="K476" s="4"/>
      <c r="L476" s="4"/>
      <c r="M476" s="4"/>
      <c r="N476" s="4"/>
      <c r="O476" s="4"/>
      <c r="P476" s="4"/>
      <c r="Q476" s="4"/>
      <c r="R476" s="4"/>
    </row>
    <row r="477" spans="6:18" ht="14.25" customHeight="1" x14ac:dyDescent="0.3">
      <c r="F477" s="4"/>
      <c r="G477" s="4"/>
      <c r="H477" s="4"/>
      <c r="I477" s="4"/>
      <c r="J477" s="4"/>
      <c r="K477" s="4"/>
      <c r="L477" s="4"/>
      <c r="M477" s="4"/>
      <c r="N477" s="4"/>
      <c r="O477" s="4"/>
      <c r="P477" s="4"/>
      <c r="Q477" s="4"/>
      <c r="R477" s="4"/>
    </row>
    <row r="478" spans="6:18" ht="14.25" customHeight="1" x14ac:dyDescent="0.3">
      <c r="F478" s="4"/>
      <c r="G478" s="4"/>
      <c r="H478" s="4"/>
      <c r="I478" s="4"/>
      <c r="J478" s="4"/>
      <c r="K478" s="4"/>
      <c r="L478" s="4"/>
      <c r="M478" s="4"/>
      <c r="N478" s="4"/>
      <c r="O478" s="4"/>
      <c r="P478" s="4"/>
      <c r="Q478" s="4"/>
      <c r="R478" s="4"/>
    </row>
    <row r="479" spans="6:18" ht="14.25" customHeight="1" x14ac:dyDescent="0.3">
      <c r="F479" s="4"/>
      <c r="G479" s="4"/>
      <c r="H479" s="4"/>
      <c r="I479" s="4"/>
      <c r="J479" s="4"/>
      <c r="K479" s="4"/>
      <c r="L479" s="4"/>
      <c r="M479" s="4"/>
      <c r="N479" s="4"/>
      <c r="O479" s="4"/>
      <c r="P479" s="4"/>
      <c r="Q479" s="4"/>
      <c r="R479" s="4"/>
    </row>
    <row r="480" spans="6:18" ht="14.25" customHeight="1" x14ac:dyDescent="0.3">
      <c r="F480" s="4"/>
      <c r="G480" s="4"/>
      <c r="H480" s="4"/>
      <c r="I480" s="4"/>
      <c r="J480" s="4"/>
      <c r="K480" s="4"/>
      <c r="L480" s="4"/>
      <c r="M480" s="4"/>
      <c r="N480" s="4"/>
      <c r="O480" s="4"/>
      <c r="P480" s="4"/>
      <c r="Q480" s="4"/>
      <c r="R480" s="4"/>
    </row>
    <row r="481" spans="6:18" ht="14.25" customHeight="1" x14ac:dyDescent="0.3">
      <c r="F481" s="4"/>
      <c r="G481" s="4"/>
      <c r="H481" s="4"/>
      <c r="I481" s="4"/>
      <c r="J481" s="4"/>
      <c r="K481" s="4"/>
      <c r="L481" s="4"/>
      <c r="M481" s="4"/>
      <c r="N481" s="4"/>
      <c r="O481" s="4"/>
      <c r="P481" s="4"/>
      <c r="Q481" s="4"/>
      <c r="R481" s="4"/>
    </row>
    <row r="482" spans="6:18" ht="14.25" customHeight="1" x14ac:dyDescent="0.3">
      <c r="F482" s="4"/>
      <c r="G482" s="4"/>
      <c r="H482" s="4"/>
      <c r="I482" s="4"/>
      <c r="J482" s="4"/>
      <c r="K482" s="4"/>
      <c r="L482" s="4"/>
      <c r="M482" s="4"/>
      <c r="N482" s="4"/>
      <c r="O482" s="4"/>
      <c r="P482" s="4"/>
      <c r="Q482" s="4"/>
      <c r="R482" s="4"/>
    </row>
    <row r="483" spans="6:18" ht="14.25" customHeight="1" x14ac:dyDescent="0.3">
      <c r="F483" s="4"/>
      <c r="G483" s="4"/>
      <c r="H483" s="4"/>
      <c r="I483" s="4"/>
      <c r="J483" s="4"/>
      <c r="K483" s="4"/>
      <c r="L483" s="4"/>
      <c r="M483" s="4"/>
      <c r="N483" s="4"/>
      <c r="O483" s="4"/>
      <c r="P483" s="4"/>
      <c r="Q483" s="4"/>
      <c r="R483" s="4"/>
    </row>
    <row r="484" spans="6:18" ht="14.25" customHeight="1" x14ac:dyDescent="0.3">
      <c r="F484" s="4"/>
      <c r="G484" s="4"/>
      <c r="H484" s="4"/>
      <c r="I484" s="4"/>
      <c r="J484" s="4"/>
      <c r="K484" s="4"/>
      <c r="L484" s="4"/>
      <c r="M484" s="4"/>
      <c r="N484" s="4"/>
      <c r="O484" s="4"/>
      <c r="P484" s="4"/>
      <c r="Q484" s="4"/>
      <c r="R484" s="4"/>
    </row>
    <row r="485" spans="6:18" ht="14.25" customHeight="1" x14ac:dyDescent="0.3">
      <c r="F485" s="4"/>
      <c r="G485" s="4"/>
      <c r="H485" s="4"/>
      <c r="I485" s="4"/>
      <c r="J485" s="4"/>
      <c r="K485" s="4"/>
      <c r="L485" s="4"/>
      <c r="M485" s="4"/>
      <c r="N485" s="4"/>
      <c r="O485" s="4"/>
      <c r="P485" s="4"/>
      <c r="Q485" s="4"/>
      <c r="R485" s="4"/>
    </row>
    <row r="486" spans="6:18" ht="14.25" customHeight="1" x14ac:dyDescent="0.3">
      <c r="F486" s="4"/>
      <c r="G486" s="4"/>
      <c r="H486" s="4"/>
      <c r="I486" s="4"/>
      <c r="J486" s="4"/>
      <c r="K486" s="4"/>
      <c r="L486" s="4"/>
      <c r="M486" s="4"/>
      <c r="N486" s="4"/>
      <c r="O486" s="4"/>
      <c r="P486" s="4"/>
      <c r="Q486" s="4"/>
      <c r="R486" s="4"/>
    </row>
    <row r="487" spans="6:18" ht="14.25" customHeight="1" x14ac:dyDescent="0.3">
      <c r="F487" s="4"/>
      <c r="G487" s="4"/>
      <c r="H487" s="4"/>
      <c r="I487" s="4"/>
      <c r="J487" s="4"/>
      <c r="K487" s="4"/>
      <c r="L487" s="4"/>
      <c r="M487" s="4"/>
      <c r="N487" s="4"/>
      <c r="O487" s="4"/>
      <c r="P487" s="4"/>
      <c r="Q487" s="4"/>
      <c r="R487" s="4"/>
    </row>
    <row r="488" spans="6:18" ht="14.25" customHeight="1" x14ac:dyDescent="0.3">
      <c r="F488" s="4"/>
      <c r="G488" s="4"/>
      <c r="H488" s="4"/>
      <c r="I488" s="4"/>
      <c r="J488" s="4"/>
      <c r="K488" s="4"/>
      <c r="L488" s="4"/>
      <c r="M488" s="4"/>
      <c r="N488" s="4"/>
      <c r="O488" s="4"/>
      <c r="P488" s="4"/>
      <c r="Q488" s="4"/>
      <c r="R488" s="4"/>
    </row>
    <row r="489" spans="6:18" ht="14.25" customHeight="1" x14ac:dyDescent="0.3">
      <c r="F489" s="4"/>
      <c r="G489" s="4"/>
      <c r="H489" s="4"/>
      <c r="I489" s="4"/>
      <c r="J489" s="4"/>
      <c r="K489" s="4"/>
      <c r="L489" s="4"/>
      <c r="M489" s="4"/>
      <c r="N489" s="4"/>
      <c r="O489" s="4"/>
      <c r="P489" s="4"/>
      <c r="Q489" s="4"/>
      <c r="R489" s="4"/>
    </row>
    <row r="490" spans="6:18" ht="14.25" customHeight="1" x14ac:dyDescent="0.3">
      <c r="F490" s="4"/>
      <c r="G490" s="4"/>
      <c r="H490" s="4"/>
      <c r="I490" s="4"/>
      <c r="J490" s="4"/>
      <c r="K490" s="4"/>
      <c r="L490" s="4"/>
      <c r="M490" s="4"/>
      <c r="N490" s="4"/>
      <c r="O490" s="4"/>
      <c r="P490" s="4"/>
      <c r="Q490" s="4"/>
      <c r="R490" s="4"/>
    </row>
    <row r="491" spans="6:18" ht="14.25" customHeight="1" x14ac:dyDescent="0.3">
      <c r="F491" s="4"/>
      <c r="G491" s="4"/>
      <c r="H491" s="4"/>
      <c r="I491" s="4"/>
      <c r="J491" s="4"/>
      <c r="K491" s="4"/>
      <c r="L491" s="4"/>
      <c r="M491" s="4"/>
      <c r="N491" s="4"/>
      <c r="O491" s="4"/>
      <c r="P491" s="4"/>
      <c r="Q491" s="4"/>
      <c r="R491" s="4"/>
    </row>
    <row r="492" spans="6:18" ht="14.25" customHeight="1" x14ac:dyDescent="0.3">
      <c r="F492" s="4"/>
      <c r="G492" s="4"/>
      <c r="H492" s="4"/>
      <c r="I492" s="4"/>
      <c r="J492" s="4"/>
      <c r="K492" s="4"/>
      <c r="L492" s="4"/>
      <c r="M492" s="4"/>
      <c r="N492" s="4"/>
      <c r="O492" s="4"/>
      <c r="P492" s="4"/>
      <c r="Q492" s="4"/>
      <c r="R492" s="4"/>
    </row>
    <row r="493" spans="6:18" ht="14.25" customHeight="1" x14ac:dyDescent="0.3">
      <c r="F493" s="4"/>
      <c r="G493" s="4"/>
      <c r="H493" s="4"/>
      <c r="I493" s="4"/>
      <c r="J493" s="4"/>
      <c r="K493" s="4"/>
      <c r="L493" s="4"/>
      <c r="M493" s="4"/>
      <c r="N493" s="4"/>
      <c r="O493" s="4"/>
      <c r="P493" s="4"/>
      <c r="Q493" s="4"/>
      <c r="R493" s="4"/>
    </row>
    <row r="494" spans="6:18" ht="14.25" customHeight="1" x14ac:dyDescent="0.3">
      <c r="F494" s="4"/>
      <c r="G494" s="4"/>
      <c r="H494" s="4"/>
      <c r="I494" s="4"/>
      <c r="J494" s="4"/>
      <c r="K494" s="4"/>
      <c r="L494" s="4"/>
      <c r="M494" s="4"/>
      <c r="N494" s="4"/>
      <c r="O494" s="4"/>
      <c r="P494" s="4"/>
      <c r="Q494" s="4"/>
      <c r="R494" s="4"/>
    </row>
    <row r="495" spans="6:18" ht="14.25" customHeight="1" x14ac:dyDescent="0.3">
      <c r="F495" s="4"/>
      <c r="G495" s="4"/>
      <c r="H495" s="4"/>
      <c r="I495" s="4"/>
      <c r="J495" s="4"/>
      <c r="K495" s="4"/>
      <c r="L495" s="4"/>
      <c r="M495" s="4"/>
      <c r="N495" s="4"/>
      <c r="O495" s="4"/>
      <c r="P495" s="4"/>
      <c r="Q495" s="4"/>
      <c r="R495" s="4"/>
    </row>
    <row r="496" spans="6:18" ht="14.25" customHeight="1" x14ac:dyDescent="0.3">
      <c r="F496" s="4"/>
      <c r="G496" s="4"/>
      <c r="H496" s="4"/>
      <c r="I496" s="4"/>
      <c r="J496" s="4"/>
      <c r="K496" s="4"/>
      <c r="L496" s="4"/>
      <c r="M496" s="4"/>
      <c r="N496" s="4"/>
      <c r="O496" s="4"/>
      <c r="P496" s="4"/>
      <c r="Q496" s="4"/>
      <c r="R496" s="4"/>
    </row>
    <row r="497" spans="6:18" ht="14.25" customHeight="1" x14ac:dyDescent="0.3">
      <c r="F497" s="4"/>
      <c r="G497" s="4"/>
      <c r="H497" s="4"/>
      <c r="I497" s="4"/>
      <c r="J497" s="4"/>
      <c r="K497" s="4"/>
      <c r="L497" s="4"/>
      <c r="M497" s="4"/>
      <c r="N497" s="4"/>
      <c r="O497" s="4"/>
      <c r="P497" s="4"/>
      <c r="Q497" s="4"/>
      <c r="R497" s="4"/>
    </row>
    <row r="498" spans="6:18" ht="14.25" customHeight="1" x14ac:dyDescent="0.3">
      <c r="F498" s="4"/>
      <c r="G498" s="4"/>
      <c r="H498" s="4"/>
      <c r="I498" s="4"/>
      <c r="J498" s="4"/>
      <c r="K498" s="4"/>
      <c r="L498" s="4"/>
      <c r="M498" s="4"/>
      <c r="N498" s="4"/>
      <c r="O498" s="4"/>
      <c r="P498" s="4"/>
      <c r="Q498" s="4"/>
      <c r="R498" s="4"/>
    </row>
    <row r="499" spans="6:18" ht="14.25" customHeight="1" x14ac:dyDescent="0.3">
      <c r="F499" s="4"/>
      <c r="G499" s="4"/>
      <c r="H499" s="4"/>
      <c r="I499" s="4"/>
      <c r="J499" s="4"/>
      <c r="K499" s="4"/>
      <c r="L499" s="4"/>
      <c r="M499" s="4"/>
      <c r="N499" s="4"/>
      <c r="O499" s="4"/>
      <c r="P499" s="4"/>
      <c r="Q499" s="4"/>
      <c r="R499" s="4"/>
    </row>
    <row r="500" spans="6:18" ht="14.25" customHeight="1" x14ac:dyDescent="0.3">
      <c r="F500" s="4"/>
      <c r="G500" s="4"/>
      <c r="H500" s="4"/>
      <c r="I500" s="4"/>
      <c r="J500" s="4"/>
      <c r="K500" s="4"/>
      <c r="L500" s="4"/>
      <c r="M500" s="4"/>
      <c r="N500" s="4"/>
      <c r="O500" s="4"/>
      <c r="P500" s="4"/>
      <c r="Q500" s="4"/>
      <c r="R500" s="4"/>
    </row>
    <row r="501" spans="6:18" ht="14.25" customHeight="1" x14ac:dyDescent="0.3">
      <c r="F501" s="4"/>
      <c r="G501" s="4"/>
      <c r="H501" s="4"/>
      <c r="I501" s="4"/>
      <c r="J501" s="4"/>
      <c r="K501" s="4"/>
      <c r="L501" s="4"/>
      <c r="M501" s="4"/>
      <c r="N501" s="4"/>
      <c r="O501" s="4"/>
      <c r="P501" s="4"/>
      <c r="Q501" s="4"/>
      <c r="R501" s="4"/>
    </row>
    <row r="502" spans="6:18" ht="14.25" customHeight="1" x14ac:dyDescent="0.3">
      <c r="F502" s="4"/>
      <c r="G502" s="4"/>
      <c r="H502" s="4"/>
      <c r="I502" s="4"/>
      <c r="J502" s="4"/>
      <c r="K502" s="4"/>
      <c r="L502" s="4"/>
      <c r="M502" s="4"/>
      <c r="N502" s="4"/>
      <c r="O502" s="4"/>
      <c r="P502" s="4"/>
      <c r="Q502" s="4"/>
      <c r="R502" s="4"/>
    </row>
    <row r="503" spans="6:18" ht="14.25" customHeight="1" x14ac:dyDescent="0.3">
      <c r="F503" s="4"/>
      <c r="G503" s="4"/>
      <c r="H503" s="4"/>
      <c r="I503" s="4"/>
      <c r="J503" s="4"/>
      <c r="K503" s="4"/>
      <c r="L503" s="4"/>
      <c r="M503" s="4"/>
      <c r="N503" s="4"/>
      <c r="O503" s="4"/>
      <c r="P503" s="4"/>
      <c r="Q503" s="4"/>
      <c r="R503" s="4"/>
    </row>
    <row r="504" spans="6:18" ht="14.25" customHeight="1" x14ac:dyDescent="0.3">
      <c r="F504" s="4"/>
      <c r="G504" s="4"/>
      <c r="H504" s="4"/>
      <c r="I504" s="4"/>
      <c r="J504" s="4"/>
      <c r="K504" s="4"/>
      <c r="L504" s="4"/>
      <c r="M504" s="4"/>
      <c r="N504" s="4"/>
      <c r="O504" s="4"/>
      <c r="P504" s="4"/>
      <c r="Q504" s="4"/>
      <c r="R504" s="4"/>
    </row>
    <row r="505" spans="6:18" ht="14.25" customHeight="1" x14ac:dyDescent="0.3">
      <c r="F505" s="4"/>
      <c r="G505" s="4"/>
      <c r="H505" s="4"/>
      <c r="I505" s="4"/>
      <c r="J505" s="4"/>
      <c r="K505" s="4"/>
      <c r="L505" s="4"/>
      <c r="M505" s="4"/>
      <c r="N505" s="4"/>
      <c r="O505" s="4"/>
      <c r="P505" s="4"/>
      <c r="Q505" s="4"/>
      <c r="R505" s="4"/>
    </row>
    <row r="506" spans="6:18" ht="14.25" customHeight="1" x14ac:dyDescent="0.3">
      <c r="F506" s="4"/>
      <c r="G506" s="4"/>
      <c r="H506" s="4"/>
      <c r="I506" s="4"/>
      <c r="J506" s="4"/>
      <c r="K506" s="4"/>
      <c r="L506" s="4"/>
      <c r="M506" s="4"/>
      <c r="N506" s="4"/>
      <c r="O506" s="4"/>
      <c r="P506" s="4"/>
      <c r="Q506" s="4"/>
      <c r="R506" s="4"/>
    </row>
    <row r="507" spans="6:18" ht="14.25" customHeight="1" x14ac:dyDescent="0.3">
      <c r="F507" s="4"/>
      <c r="G507" s="4"/>
      <c r="H507" s="4"/>
      <c r="I507" s="4"/>
      <c r="J507" s="4"/>
      <c r="K507" s="4"/>
      <c r="L507" s="4"/>
      <c r="M507" s="4"/>
      <c r="N507" s="4"/>
      <c r="O507" s="4"/>
      <c r="P507" s="4"/>
      <c r="Q507" s="4"/>
      <c r="R507" s="4"/>
    </row>
    <row r="508" spans="6:18" ht="14.25" customHeight="1" x14ac:dyDescent="0.3">
      <c r="F508" s="4"/>
      <c r="G508" s="4"/>
      <c r="H508" s="4"/>
      <c r="I508" s="4"/>
      <c r="J508" s="4"/>
      <c r="K508" s="4"/>
      <c r="L508" s="4"/>
      <c r="M508" s="4"/>
      <c r="N508" s="4"/>
      <c r="O508" s="4"/>
      <c r="P508" s="4"/>
      <c r="Q508" s="4"/>
      <c r="R508" s="4"/>
    </row>
    <row r="509" spans="6:18" ht="14.25" customHeight="1" x14ac:dyDescent="0.3">
      <c r="F509" s="4"/>
      <c r="G509" s="4"/>
      <c r="H509" s="4"/>
      <c r="I509" s="4"/>
      <c r="J509" s="4"/>
      <c r="K509" s="4"/>
      <c r="L509" s="4"/>
      <c r="M509" s="4"/>
      <c r="N509" s="4"/>
      <c r="O509" s="4"/>
      <c r="P509" s="4"/>
      <c r="Q509" s="4"/>
      <c r="R509" s="4"/>
    </row>
    <row r="510" spans="6:18" ht="14.25" customHeight="1" x14ac:dyDescent="0.3">
      <c r="F510" s="4"/>
      <c r="G510" s="4"/>
      <c r="H510" s="4"/>
      <c r="I510" s="4"/>
      <c r="J510" s="4"/>
      <c r="K510" s="4"/>
      <c r="L510" s="4"/>
      <c r="M510" s="4"/>
      <c r="N510" s="4"/>
      <c r="O510" s="4"/>
      <c r="P510" s="4"/>
      <c r="Q510" s="4"/>
      <c r="R510" s="4"/>
    </row>
    <row r="511" spans="6:18" ht="14.25" customHeight="1" x14ac:dyDescent="0.3">
      <c r="F511" s="4"/>
      <c r="G511" s="4"/>
      <c r="H511" s="4"/>
      <c r="I511" s="4"/>
      <c r="J511" s="4"/>
      <c r="K511" s="4"/>
      <c r="L511" s="4"/>
      <c r="M511" s="4"/>
      <c r="N511" s="4"/>
      <c r="O511" s="4"/>
      <c r="P511" s="4"/>
      <c r="Q511" s="4"/>
      <c r="R511" s="4"/>
    </row>
    <row r="512" spans="6:18" ht="14.25" customHeight="1" x14ac:dyDescent="0.3">
      <c r="F512" s="4"/>
      <c r="G512" s="4"/>
      <c r="H512" s="4"/>
      <c r="I512" s="4"/>
      <c r="J512" s="4"/>
      <c r="K512" s="4"/>
      <c r="L512" s="4"/>
      <c r="M512" s="4"/>
      <c r="N512" s="4"/>
      <c r="O512" s="4"/>
      <c r="P512" s="4"/>
      <c r="Q512" s="4"/>
      <c r="R512" s="4"/>
    </row>
    <row r="513" spans="6:18" ht="14.25" customHeight="1" x14ac:dyDescent="0.3">
      <c r="F513" s="4"/>
      <c r="G513" s="4"/>
      <c r="H513" s="4"/>
      <c r="I513" s="4"/>
      <c r="J513" s="4"/>
      <c r="K513" s="4"/>
      <c r="L513" s="4"/>
      <c r="M513" s="4"/>
      <c r="N513" s="4"/>
      <c r="O513" s="4"/>
      <c r="P513" s="4"/>
      <c r="Q513" s="4"/>
      <c r="R513" s="4"/>
    </row>
    <row r="514" spans="6:18" ht="14.25" customHeight="1" x14ac:dyDescent="0.3">
      <c r="F514" s="4"/>
      <c r="G514" s="4"/>
      <c r="H514" s="4"/>
      <c r="I514" s="4"/>
      <c r="J514" s="4"/>
      <c r="K514" s="4"/>
      <c r="L514" s="4"/>
      <c r="M514" s="4"/>
      <c r="N514" s="4"/>
      <c r="O514" s="4"/>
      <c r="P514" s="4"/>
      <c r="Q514" s="4"/>
      <c r="R514" s="4"/>
    </row>
    <row r="515" spans="6:18" ht="14.25" customHeight="1" x14ac:dyDescent="0.3">
      <c r="F515" s="4"/>
      <c r="G515" s="4"/>
      <c r="H515" s="4"/>
      <c r="I515" s="4"/>
      <c r="J515" s="4"/>
      <c r="K515" s="4"/>
      <c r="L515" s="4"/>
      <c r="M515" s="4"/>
      <c r="N515" s="4"/>
      <c r="O515" s="4"/>
      <c r="P515" s="4"/>
      <c r="Q515" s="4"/>
      <c r="R515" s="4"/>
    </row>
    <row r="516" spans="6:18" ht="14.25" customHeight="1" x14ac:dyDescent="0.3">
      <c r="F516" s="4"/>
      <c r="G516" s="4"/>
      <c r="H516" s="4"/>
      <c r="I516" s="4"/>
      <c r="J516" s="4"/>
      <c r="K516" s="4"/>
      <c r="L516" s="4"/>
      <c r="M516" s="4"/>
      <c r="N516" s="4"/>
      <c r="O516" s="4"/>
      <c r="P516" s="4"/>
      <c r="Q516" s="4"/>
      <c r="R516" s="4"/>
    </row>
    <row r="517" spans="6:18" ht="14.25" customHeight="1" x14ac:dyDescent="0.3">
      <c r="F517" s="4"/>
      <c r="G517" s="4"/>
      <c r="H517" s="4"/>
      <c r="I517" s="4"/>
      <c r="J517" s="4"/>
      <c r="K517" s="4"/>
      <c r="L517" s="4"/>
      <c r="M517" s="4"/>
      <c r="N517" s="4"/>
      <c r="O517" s="4"/>
      <c r="P517" s="4"/>
      <c r="Q517" s="4"/>
      <c r="R517" s="4"/>
    </row>
    <row r="518" spans="6:18" ht="14.25" customHeight="1" x14ac:dyDescent="0.3">
      <c r="F518" s="4"/>
      <c r="G518" s="4"/>
      <c r="H518" s="4"/>
      <c r="I518" s="4"/>
      <c r="J518" s="4"/>
      <c r="K518" s="4"/>
      <c r="L518" s="4"/>
      <c r="M518" s="4"/>
      <c r="N518" s="4"/>
      <c r="O518" s="4"/>
      <c r="P518" s="4"/>
      <c r="Q518" s="4"/>
      <c r="R518" s="4"/>
    </row>
    <row r="519" spans="6:18" ht="14.25" customHeight="1" x14ac:dyDescent="0.3">
      <c r="F519" s="4"/>
      <c r="G519" s="4"/>
      <c r="H519" s="4"/>
      <c r="I519" s="4"/>
      <c r="J519" s="4"/>
      <c r="K519" s="4"/>
      <c r="L519" s="4"/>
      <c r="M519" s="4"/>
      <c r="N519" s="4"/>
      <c r="O519" s="4"/>
      <c r="P519" s="4"/>
      <c r="Q519" s="4"/>
      <c r="R519" s="4"/>
    </row>
    <row r="520" spans="6:18" ht="14.25" customHeight="1" x14ac:dyDescent="0.3">
      <c r="F520" s="4"/>
      <c r="G520" s="4"/>
      <c r="H520" s="4"/>
      <c r="I520" s="4"/>
      <c r="J520" s="4"/>
      <c r="K520" s="4"/>
      <c r="L520" s="4"/>
      <c r="M520" s="4"/>
      <c r="N520" s="4"/>
      <c r="O520" s="4"/>
      <c r="P520" s="4"/>
      <c r="Q520" s="4"/>
      <c r="R520" s="4"/>
    </row>
    <row r="521" spans="6:18" ht="14.25" customHeight="1" x14ac:dyDescent="0.3">
      <c r="F521" s="4"/>
      <c r="G521" s="4"/>
      <c r="H521" s="4"/>
      <c r="I521" s="4"/>
      <c r="J521" s="4"/>
      <c r="K521" s="4"/>
      <c r="L521" s="4"/>
      <c r="M521" s="4"/>
      <c r="N521" s="4"/>
      <c r="O521" s="4"/>
      <c r="P521" s="4"/>
      <c r="Q521" s="4"/>
      <c r="R521" s="4"/>
    </row>
    <row r="522" spans="6:18" ht="14.25" customHeight="1" x14ac:dyDescent="0.3">
      <c r="F522" s="4"/>
      <c r="G522" s="4"/>
      <c r="H522" s="4"/>
      <c r="I522" s="4"/>
      <c r="J522" s="4"/>
      <c r="K522" s="4"/>
      <c r="L522" s="4"/>
      <c r="M522" s="4"/>
      <c r="N522" s="4"/>
      <c r="O522" s="4"/>
      <c r="P522" s="4"/>
      <c r="Q522" s="4"/>
      <c r="R522" s="4"/>
    </row>
    <row r="523" spans="6:18" ht="14.25" customHeight="1" x14ac:dyDescent="0.3">
      <c r="F523" s="4"/>
      <c r="G523" s="4"/>
      <c r="H523" s="4"/>
      <c r="I523" s="4"/>
      <c r="J523" s="4"/>
      <c r="K523" s="4"/>
      <c r="L523" s="4"/>
      <c r="M523" s="4"/>
      <c r="N523" s="4"/>
      <c r="O523" s="4"/>
      <c r="P523" s="4"/>
      <c r="Q523" s="4"/>
      <c r="R523" s="4"/>
    </row>
    <row r="524" spans="6:18" ht="14.25" customHeight="1" x14ac:dyDescent="0.3">
      <c r="F524" s="4"/>
      <c r="G524" s="4"/>
      <c r="H524" s="4"/>
      <c r="I524" s="4"/>
      <c r="J524" s="4"/>
      <c r="K524" s="4"/>
      <c r="L524" s="4"/>
      <c r="M524" s="4"/>
      <c r="N524" s="4"/>
      <c r="O524" s="4"/>
      <c r="P524" s="4"/>
      <c r="Q524" s="4"/>
      <c r="R524" s="4"/>
    </row>
    <row r="525" spans="6:18" ht="14.25" customHeight="1" x14ac:dyDescent="0.3">
      <c r="F525" s="4"/>
      <c r="G525" s="4"/>
      <c r="H525" s="4"/>
      <c r="I525" s="4"/>
      <c r="J525" s="4"/>
      <c r="K525" s="4"/>
      <c r="L525" s="4"/>
      <c r="M525" s="4"/>
      <c r="N525" s="4"/>
      <c r="O525" s="4"/>
      <c r="P525" s="4"/>
      <c r="Q525" s="4"/>
      <c r="R525" s="4"/>
    </row>
    <row r="526" spans="6:18" ht="14.25" customHeight="1" x14ac:dyDescent="0.3">
      <c r="F526" s="4"/>
      <c r="G526" s="4"/>
      <c r="H526" s="4"/>
      <c r="I526" s="4"/>
      <c r="J526" s="4"/>
      <c r="K526" s="4"/>
      <c r="L526" s="4"/>
      <c r="M526" s="4"/>
      <c r="N526" s="4"/>
      <c r="O526" s="4"/>
      <c r="P526" s="4"/>
      <c r="Q526" s="4"/>
      <c r="R526" s="4"/>
    </row>
    <row r="527" spans="6:18" ht="14.25" customHeight="1" x14ac:dyDescent="0.3">
      <c r="F527" s="4"/>
      <c r="G527" s="4"/>
      <c r="H527" s="4"/>
      <c r="I527" s="4"/>
      <c r="J527" s="4"/>
      <c r="K527" s="4"/>
      <c r="L527" s="4"/>
      <c r="M527" s="4"/>
      <c r="N527" s="4"/>
      <c r="O527" s="4"/>
      <c r="P527" s="4"/>
      <c r="Q527" s="4"/>
      <c r="R527" s="4"/>
    </row>
    <row r="528" spans="6:18" ht="14.25" customHeight="1" x14ac:dyDescent="0.3">
      <c r="F528" s="4"/>
      <c r="G528" s="4"/>
      <c r="H528" s="4"/>
      <c r="I528" s="4"/>
      <c r="J528" s="4"/>
      <c r="K528" s="4"/>
      <c r="L528" s="4"/>
      <c r="M528" s="4"/>
      <c r="N528" s="4"/>
      <c r="O528" s="4"/>
      <c r="P528" s="4"/>
      <c r="Q528" s="4"/>
      <c r="R528" s="4"/>
    </row>
    <row r="529" spans="6:18" ht="14.25" customHeight="1" x14ac:dyDescent="0.3">
      <c r="F529" s="4"/>
      <c r="G529" s="4"/>
      <c r="H529" s="4"/>
      <c r="I529" s="4"/>
      <c r="J529" s="4"/>
      <c r="K529" s="4"/>
      <c r="L529" s="4"/>
      <c r="M529" s="4"/>
      <c r="N529" s="4"/>
      <c r="O529" s="4"/>
      <c r="P529" s="4"/>
      <c r="Q529" s="4"/>
      <c r="R529" s="4"/>
    </row>
    <row r="530" spans="6:18" ht="14.25" customHeight="1" x14ac:dyDescent="0.3">
      <c r="F530" s="4"/>
      <c r="G530" s="4"/>
      <c r="H530" s="4"/>
      <c r="I530" s="4"/>
      <c r="J530" s="4"/>
      <c r="K530" s="4"/>
      <c r="L530" s="4"/>
      <c r="M530" s="4"/>
      <c r="N530" s="4"/>
      <c r="O530" s="4"/>
      <c r="P530" s="4"/>
      <c r="Q530" s="4"/>
      <c r="R530" s="4"/>
    </row>
    <row r="531" spans="6:18" ht="14.25" customHeight="1" x14ac:dyDescent="0.3">
      <c r="F531" s="4"/>
      <c r="G531" s="4"/>
      <c r="H531" s="4"/>
      <c r="I531" s="4"/>
      <c r="J531" s="4"/>
      <c r="K531" s="4"/>
      <c r="L531" s="4"/>
      <c r="M531" s="4"/>
      <c r="N531" s="4"/>
      <c r="O531" s="4"/>
      <c r="P531" s="4"/>
      <c r="Q531" s="4"/>
      <c r="R531" s="4"/>
    </row>
    <row r="532" spans="6:18" ht="14.25" customHeight="1" x14ac:dyDescent="0.3">
      <c r="F532" s="4"/>
      <c r="G532" s="4"/>
      <c r="H532" s="4"/>
      <c r="I532" s="4"/>
      <c r="J532" s="4"/>
      <c r="K532" s="4"/>
      <c r="L532" s="4"/>
      <c r="M532" s="4"/>
      <c r="N532" s="4"/>
      <c r="O532" s="4"/>
      <c r="P532" s="4"/>
      <c r="Q532" s="4"/>
      <c r="R532" s="4"/>
    </row>
    <row r="533" spans="6:18" ht="14.25" customHeight="1" x14ac:dyDescent="0.3">
      <c r="F533" s="4"/>
      <c r="G533" s="4"/>
      <c r="H533" s="4"/>
      <c r="I533" s="4"/>
      <c r="J533" s="4"/>
      <c r="K533" s="4"/>
      <c r="L533" s="4"/>
      <c r="M533" s="4"/>
      <c r="N533" s="4"/>
      <c r="O533" s="4"/>
      <c r="P533" s="4"/>
      <c r="Q533" s="4"/>
      <c r="R533" s="4"/>
    </row>
    <row r="534" spans="6:18" ht="14.25" customHeight="1" x14ac:dyDescent="0.3">
      <c r="F534" s="4"/>
      <c r="G534" s="4"/>
      <c r="H534" s="4"/>
      <c r="I534" s="4"/>
      <c r="J534" s="4"/>
      <c r="K534" s="4"/>
      <c r="L534" s="4"/>
      <c r="M534" s="4"/>
      <c r="N534" s="4"/>
      <c r="O534" s="4"/>
      <c r="P534" s="4"/>
      <c r="Q534" s="4"/>
      <c r="R534" s="4"/>
    </row>
    <row r="535" spans="6:18" ht="14.25" customHeight="1" x14ac:dyDescent="0.3">
      <c r="F535" s="4"/>
      <c r="G535" s="4"/>
      <c r="H535" s="4"/>
      <c r="I535" s="4"/>
      <c r="J535" s="4"/>
      <c r="K535" s="4"/>
      <c r="L535" s="4"/>
      <c r="M535" s="4"/>
      <c r="N535" s="4"/>
      <c r="O535" s="4"/>
      <c r="P535" s="4"/>
      <c r="Q535" s="4"/>
      <c r="R535" s="4"/>
    </row>
    <row r="536" spans="6:18" ht="14.25" customHeight="1" x14ac:dyDescent="0.3">
      <c r="F536" s="4"/>
      <c r="G536" s="4"/>
      <c r="H536" s="4"/>
      <c r="I536" s="4"/>
      <c r="J536" s="4"/>
      <c r="K536" s="4"/>
      <c r="L536" s="4"/>
      <c r="M536" s="4"/>
      <c r="N536" s="4"/>
      <c r="O536" s="4"/>
      <c r="P536" s="4"/>
      <c r="Q536" s="4"/>
      <c r="R536" s="4"/>
    </row>
    <row r="537" spans="6:18" ht="14.25" customHeight="1" x14ac:dyDescent="0.3">
      <c r="F537" s="4"/>
      <c r="G537" s="4"/>
      <c r="H537" s="4"/>
      <c r="I537" s="4"/>
      <c r="J537" s="4"/>
      <c r="K537" s="4"/>
      <c r="L537" s="4"/>
      <c r="M537" s="4"/>
      <c r="N537" s="4"/>
      <c r="O537" s="4"/>
      <c r="P537" s="4"/>
      <c r="Q537" s="4"/>
      <c r="R537" s="4"/>
    </row>
    <row r="538" spans="6:18" ht="14.25" customHeight="1" x14ac:dyDescent="0.3">
      <c r="F538" s="4"/>
      <c r="G538" s="4"/>
      <c r="H538" s="4"/>
      <c r="I538" s="4"/>
      <c r="J538" s="4"/>
      <c r="K538" s="4"/>
      <c r="L538" s="4"/>
      <c r="M538" s="4"/>
      <c r="N538" s="4"/>
      <c r="O538" s="4"/>
      <c r="P538" s="4"/>
      <c r="Q538" s="4"/>
      <c r="R538" s="4"/>
    </row>
    <row r="539" spans="6:18" ht="14.25" customHeight="1" x14ac:dyDescent="0.3">
      <c r="F539" s="4"/>
      <c r="G539" s="4"/>
      <c r="H539" s="4"/>
      <c r="I539" s="4"/>
      <c r="J539" s="4"/>
      <c r="K539" s="4"/>
      <c r="L539" s="4"/>
      <c r="M539" s="4"/>
      <c r="N539" s="4"/>
      <c r="O539" s="4"/>
      <c r="P539" s="4"/>
      <c r="Q539" s="4"/>
      <c r="R539" s="4"/>
    </row>
    <row r="540" spans="6:18" ht="14.25" customHeight="1" x14ac:dyDescent="0.3">
      <c r="F540" s="4"/>
      <c r="G540" s="4"/>
      <c r="H540" s="4"/>
      <c r="I540" s="4"/>
      <c r="J540" s="4"/>
      <c r="K540" s="4"/>
      <c r="L540" s="4"/>
      <c r="M540" s="4"/>
      <c r="N540" s="4"/>
      <c r="O540" s="4"/>
      <c r="P540" s="4"/>
      <c r="Q540" s="4"/>
      <c r="R540" s="4"/>
    </row>
    <row r="541" spans="6:18" ht="14.25" customHeight="1" x14ac:dyDescent="0.3">
      <c r="F541" s="4"/>
      <c r="G541" s="4"/>
      <c r="H541" s="4"/>
      <c r="I541" s="4"/>
      <c r="J541" s="4"/>
      <c r="K541" s="4"/>
      <c r="L541" s="4"/>
      <c r="M541" s="4"/>
      <c r="N541" s="4"/>
      <c r="O541" s="4"/>
      <c r="P541" s="4"/>
      <c r="Q541" s="4"/>
      <c r="R541" s="4"/>
    </row>
    <row r="542" spans="6:18" ht="14.25" customHeight="1" x14ac:dyDescent="0.3">
      <c r="F542" s="4"/>
      <c r="G542" s="4"/>
      <c r="H542" s="4"/>
      <c r="I542" s="4"/>
      <c r="J542" s="4"/>
      <c r="K542" s="4"/>
      <c r="L542" s="4"/>
      <c r="M542" s="4"/>
      <c r="N542" s="4"/>
      <c r="O542" s="4"/>
      <c r="P542" s="4"/>
      <c r="Q542" s="4"/>
      <c r="R542" s="4"/>
    </row>
    <row r="543" spans="6:18" ht="14.25" customHeight="1" x14ac:dyDescent="0.3">
      <c r="F543" s="4"/>
      <c r="G543" s="4"/>
      <c r="H543" s="4"/>
      <c r="I543" s="4"/>
      <c r="J543" s="4"/>
      <c r="K543" s="4"/>
      <c r="L543" s="4"/>
      <c r="M543" s="4"/>
      <c r="N543" s="4"/>
      <c r="O543" s="4"/>
      <c r="P543" s="4"/>
      <c r="Q543" s="4"/>
      <c r="R543" s="4"/>
    </row>
    <row r="544" spans="6:18" ht="14.25" customHeight="1" x14ac:dyDescent="0.3">
      <c r="F544" s="4"/>
      <c r="G544" s="4"/>
      <c r="H544" s="4"/>
      <c r="I544" s="4"/>
      <c r="J544" s="4"/>
      <c r="K544" s="4"/>
      <c r="L544" s="4"/>
      <c r="M544" s="4"/>
      <c r="N544" s="4"/>
      <c r="O544" s="4"/>
      <c r="P544" s="4"/>
      <c r="Q544" s="4"/>
      <c r="R544" s="4"/>
    </row>
    <row r="545" spans="6:18" ht="14.25" customHeight="1" x14ac:dyDescent="0.3">
      <c r="F545" s="4"/>
      <c r="G545" s="4"/>
      <c r="H545" s="4"/>
      <c r="I545" s="4"/>
      <c r="J545" s="4"/>
      <c r="K545" s="4"/>
      <c r="L545" s="4"/>
      <c r="M545" s="4"/>
      <c r="N545" s="4"/>
      <c r="O545" s="4"/>
      <c r="P545" s="4"/>
      <c r="Q545" s="4"/>
      <c r="R545" s="4"/>
    </row>
    <row r="546" spans="6:18" ht="14.25" customHeight="1" x14ac:dyDescent="0.3">
      <c r="F546" s="4"/>
      <c r="G546" s="4"/>
      <c r="H546" s="4"/>
      <c r="I546" s="4"/>
      <c r="J546" s="4"/>
      <c r="K546" s="4"/>
      <c r="L546" s="4"/>
      <c r="M546" s="4"/>
      <c r="N546" s="4"/>
      <c r="O546" s="4"/>
      <c r="P546" s="4"/>
      <c r="Q546" s="4"/>
      <c r="R546" s="4"/>
    </row>
    <row r="547" spans="6:18" ht="14.25" customHeight="1" x14ac:dyDescent="0.3">
      <c r="F547" s="4"/>
      <c r="G547" s="4"/>
      <c r="H547" s="4"/>
      <c r="I547" s="4"/>
      <c r="J547" s="4"/>
      <c r="K547" s="4"/>
      <c r="L547" s="4"/>
      <c r="M547" s="4"/>
      <c r="N547" s="4"/>
      <c r="O547" s="4"/>
      <c r="P547" s="4"/>
      <c r="Q547" s="4"/>
      <c r="R547" s="4"/>
    </row>
    <row r="548" spans="6:18" ht="14.25" customHeight="1" x14ac:dyDescent="0.3">
      <c r="F548" s="4"/>
      <c r="G548" s="4"/>
      <c r="H548" s="4"/>
      <c r="I548" s="4"/>
      <c r="J548" s="4"/>
      <c r="K548" s="4"/>
      <c r="L548" s="4"/>
      <c r="M548" s="4"/>
      <c r="N548" s="4"/>
      <c r="O548" s="4"/>
      <c r="P548" s="4"/>
      <c r="Q548" s="4"/>
      <c r="R548" s="4"/>
    </row>
    <row r="549" spans="6:18" ht="14.25" customHeight="1" x14ac:dyDescent="0.3">
      <c r="F549" s="4"/>
      <c r="G549" s="4"/>
      <c r="H549" s="4"/>
      <c r="I549" s="4"/>
      <c r="J549" s="4"/>
      <c r="K549" s="4"/>
      <c r="L549" s="4"/>
      <c r="M549" s="4"/>
      <c r="N549" s="4"/>
      <c r="O549" s="4"/>
      <c r="P549" s="4"/>
      <c r="Q549" s="4"/>
      <c r="R549" s="4"/>
    </row>
    <row r="550" spans="6:18" ht="14.25" customHeight="1" x14ac:dyDescent="0.3">
      <c r="F550" s="4"/>
      <c r="G550" s="4"/>
      <c r="H550" s="4"/>
      <c r="I550" s="4"/>
      <c r="J550" s="4"/>
      <c r="K550" s="4"/>
      <c r="L550" s="4"/>
      <c r="M550" s="4"/>
      <c r="N550" s="4"/>
      <c r="O550" s="4"/>
      <c r="P550" s="4"/>
      <c r="Q550" s="4"/>
      <c r="R550" s="4"/>
    </row>
    <row r="551" spans="6:18" ht="14.25" customHeight="1" x14ac:dyDescent="0.3">
      <c r="F551" s="4"/>
      <c r="G551" s="4"/>
      <c r="H551" s="4"/>
      <c r="I551" s="4"/>
      <c r="J551" s="4"/>
      <c r="K551" s="4"/>
      <c r="L551" s="4"/>
      <c r="M551" s="4"/>
      <c r="N551" s="4"/>
      <c r="O551" s="4"/>
      <c r="P551" s="4"/>
      <c r="Q551" s="4"/>
      <c r="R551" s="4"/>
    </row>
    <row r="552" spans="6:18" ht="14.25" customHeight="1" x14ac:dyDescent="0.3">
      <c r="F552" s="4"/>
      <c r="G552" s="4"/>
      <c r="H552" s="4"/>
      <c r="I552" s="4"/>
      <c r="J552" s="4"/>
      <c r="K552" s="4"/>
      <c r="L552" s="4"/>
      <c r="M552" s="4"/>
      <c r="N552" s="4"/>
      <c r="O552" s="4"/>
      <c r="P552" s="4"/>
      <c r="Q552" s="4"/>
      <c r="R552" s="4"/>
    </row>
    <row r="553" spans="6:18" ht="14.25" customHeight="1" x14ac:dyDescent="0.3">
      <c r="F553" s="4"/>
      <c r="G553" s="4"/>
      <c r="H553" s="4"/>
      <c r="I553" s="4"/>
      <c r="J553" s="4"/>
      <c r="K553" s="4"/>
      <c r="L553" s="4"/>
      <c r="M553" s="4"/>
      <c r="N553" s="4"/>
      <c r="O553" s="4"/>
      <c r="P553" s="4"/>
      <c r="Q553" s="4"/>
      <c r="R553" s="4"/>
    </row>
    <row r="554" spans="6:18" ht="14.25" customHeight="1" x14ac:dyDescent="0.3">
      <c r="F554" s="4"/>
      <c r="G554" s="4"/>
      <c r="H554" s="4"/>
      <c r="I554" s="4"/>
      <c r="J554" s="4"/>
      <c r="K554" s="4"/>
      <c r="L554" s="4"/>
      <c r="M554" s="4"/>
      <c r="N554" s="4"/>
      <c r="O554" s="4"/>
      <c r="P554" s="4"/>
      <c r="Q554" s="4"/>
      <c r="R554" s="4"/>
    </row>
    <row r="555" spans="6:18" ht="14.25" customHeight="1" x14ac:dyDescent="0.3">
      <c r="F555" s="4"/>
      <c r="G555" s="4"/>
      <c r="H555" s="4"/>
      <c r="I555" s="4"/>
      <c r="J555" s="4"/>
      <c r="K555" s="4"/>
      <c r="L555" s="4"/>
      <c r="M555" s="4"/>
      <c r="N555" s="4"/>
      <c r="O555" s="4"/>
      <c r="P555" s="4"/>
      <c r="Q555" s="4"/>
      <c r="R555" s="4"/>
    </row>
    <row r="556" spans="6:18" ht="14.25" customHeight="1" x14ac:dyDescent="0.3">
      <c r="F556" s="4"/>
      <c r="G556" s="4"/>
      <c r="H556" s="4"/>
      <c r="I556" s="4"/>
      <c r="J556" s="4"/>
      <c r="K556" s="4"/>
      <c r="L556" s="4"/>
      <c r="M556" s="4"/>
      <c r="N556" s="4"/>
      <c r="O556" s="4"/>
      <c r="P556" s="4"/>
      <c r="Q556" s="4"/>
      <c r="R556" s="4"/>
    </row>
    <row r="557" spans="6:18" ht="14.25" customHeight="1" x14ac:dyDescent="0.3">
      <c r="F557" s="4"/>
      <c r="G557" s="4"/>
      <c r="H557" s="4"/>
      <c r="I557" s="4"/>
      <c r="J557" s="4"/>
      <c r="K557" s="4"/>
      <c r="L557" s="4"/>
      <c r="M557" s="4"/>
      <c r="N557" s="4"/>
      <c r="O557" s="4"/>
      <c r="P557" s="4"/>
      <c r="Q557" s="4"/>
      <c r="R557" s="4"/>
    </row>
    <row r="558" spans="6:18" ht="14.25" customHeight="1" x14ac:dyDescent="0.3">
      <c r="F558" s="4"/>
      <c r="G558" s="4"/>
      <c r="H558" s="4"/>
      <c r="I558" s="4"/>
      <c r="J558" s="4"/>
      <c r="K558" s="4"/>
      <c r="L558" s="4"/>
      <c r="M558" s="4"/>
      <c r="N558" s="4"/>
      <c r="O558" s="4"/>
      <c r="P558" s="4"/>
      <c r="Q558" s="4"/>
      <c r="R558" s="4"/>
    </row>
    <row r="559" spans="6:18" ht="14.25" customHeight="1" x14ac:dyDescent="0.3">
      <c r="F559" s="4"/>
      <c r="G559" s="4"/>
      <c r="H559" s="4"/>
      <c r="I559" s="4"/>
      <c r="J559" s="4"/>
      <c r="K559" s="4"/>
      <c r="L559" s="4"/>
      <c r="M559" s="4"/>
      <c r="N559" s="4"/>
      <c r="O559" s="4"/>
      <c r="P559" s="4"/>
      <c r="Q559" s="4"/>
      <c r="R559" s="4"/>
    </row>
    <row r="560" spans="6:18" ht="14.25" customHeight="1" x14ac:dyDescent="0.3">
      <c r="F560" s="4"/>
      <c r="G560" s="4"/>
      <c r="H560" s="4"/>
      <c r="I560" s="4"/>
      <c r="J560" s="4"/>
      <c r="K560" s="4"/>
      <c r="L560" s="4"/>
      <c r="M560" s="4"/>
      <c r="N560" s="4"/>
      <c r="O560" s="4"/>
      <c r="P560" s="4"/>
      <c r="Q560" s="4"/>
      <c r="R560" s="4"/>
    </row>
    <row r="561" spans="6:18" ht="14.25" customHeight="1" x14ac:dyDescent="0.3">
      <c r="F561" s="4"/>
      <c r="G561" s="4"/>
      <c r="H561" s="4"/>
      <c r="I561" s="4"/>
      <c r="J561" s="4"/>
      <c r="K561" s="4"/>
      <c r="L561" s="4"/>
      <c r="M561" s="4"/>
      <c r="N561" s="4"/>
      <c r="O561" s="4"/>
      <c r="P561" s="4"/>
      <c r="Q561" s="4"/>
      <c r="R561" s="4"/>
    </row>
    <row r="562" spans="6:18" ht="14.25" customHeight="1" x14ac:dyDescent="0.3">
      <c r="F562" s="4"/>
      <c r="G562" s="4"/>
      <c r="H562" s="4"/>
      <c r="I562" s="4"/>
      <c r="J562" s="4"/>
      <c r="K562" s="4"/>
      <c r="L562" s="4"/>
      <c r="M562" s="4"/>
      <c r="N562" s="4"/>
      <c r="O562" s="4"/>
      <c r="P562" s="4"/>
      <c r="Q562" s="4"/>
      <c r="R562" s="4"/>
    </row>
    <row r="563" spans="6:18" ht="14.25" customHeight="1" x14ac:dyDescent="0.3">
      <c r="F563" s="4"/>
      <c r="G563" s="4"/>
      <c r="H563" s="4"/>
      <c r="I563" s="4"/>
      <c r="J563" s="4"/>
      <c r="K563" s="4"/>
      <c r="L563" s="4"/>
      <c r="M563" s="4"/>
      <c r="N563" s="4"/>
      <c r="O563" s="4"/>
      <c r="P563" s="4"/>
      <c r="Q563" s="4"/>
      <c r="R563" s="4"/>
    </row>
    <row r="564" spans="6:18" ht="14.25" customHeight="1" x14ac:dyDescent="0.3">
      <c r="F564" s="4"/>
      <c r="G564" s="4"/>
      <c r="H564" s="4"/>
      <c r="I564" s="4"/>
      <c r="J564" s="4"/>
      <c r="K564" s="4"/>
      <c r="L564" s="4"/>
      <c r="M564" s="4"/>
      <c r="N564" s="4"/>
      <c r="O564" s="4"/>
      <c r="P564" s="4"/>
      <c r="Q564" s="4"/>
      <c r="R564" s="4"/>
    </row>
    <row r="565" spans="6:18" ht="14.25" customHeight="1" x14ac:dyDescent="0.3">
      <c r="F565" s="4"/>
      <c r="G565" s="4"/>
      <c r="H565" s="4"/>
      <c r="I565" s="4"/>
      <c r="J565" s="4"/>
      <c r="K565" s="4"/>
      <c r="L565" s="4"/>
      <c r="M565" s="4"/>
      <c r="N565" s="4"/>
      <c r="O565" s="4"/>
      <c r="P565" s="4"/>
      <c r="Q565" s="4"/>
      <c r="R565" s="4"/>
    </row>
    <row r="566" spans="6:18" ht="14.25" customHeight="1" x14ac:dyDescent="0.3">
      <c r="F566" s="4"/>
      <c r="G566" s="4"/>
      <c r="H566" s="4"/>
      <c r="I566" s="4"/>
      <c r="J566" s="4"/>
      <c r="K566" s="4"/>
      <c r="L566" s="4"/>
      <c r="M566" s="4"/>
      <c r="N566" s="4"/>
      <c r="O566" s="4"/>
      <c r="P566" s="4"/>
      <c r="Q566" s="4"/>
      <c r="R566" s="4"/>
    </row>
    <row r="567" spans="6:18" ht="14.25" customHeight="1" x14ac:dyDescent="0.3">
      <c r="F567" s="4"/>
      <c r="G567" s="4"/>
      <c r="H567" s="4"/>
      <c r="I567" s="4"/>
      <c r="J567" s="4"/>
      <c r="K567" s="4"/>
      <c r="L567" s="4"/>
      <c r="M567" s="4"/>
      <c r="N567" s="4"/>
      <c r="O567" s="4"/>
      <c r="P567" s="4"/>
      <c r="Q567" s="4"/>
      <c r="R567" s="4"/>
    </row>
    <row r="568" spans="6:18" ht="14.25" customHeight="1" x14ac:dyDescent="0.3">
      <c r="F568" s="4"/>
      <c r="G568" s="4"/>
      <c r="H568" s="4"/>
      <c r="I568" s="4"/>
      <c r="J568" s="4"/>
      <c r="K568" s="4"/>
      <c r="L568" s="4"/>
      <c r="M568" s="4"/>
      <c r="N568" s="4"/>
      <c r="O568" s="4"/>
      <c r="P568" s="4"/>
      <c r="Q568" s="4"/>
      <c r="R568" s="4"/>
    </row>
    <row r="569" spans="6:18" ht="14.25" customHeight="1" x14ac:dyDescent="0.3">
      <c r="F569" s="4"/>
      <c r="G569" s="4"/>
      <c r="H569" s="4"/>
      <c r="I569" s="4"/>
      <c r="J569" s="4"/>
      <c r="K569" s="4"/>
      <c r="L569" s="4"/>
      <c r="M569" s="4"/>
      <c r="N569" s="4"/>
      <c r="O569" s="4"/>
      <c r="P569" s="4"/>
      <c r="Q569" s="4"/>
      <c r="R569" s="4"/>
    </row>
    <row r="570" spans="6:18" ht="14.25" customHeight="1" x14ac:dyDescent="0.3">
      <c r="F570" s="4"/>
      <c r="G570" s="4"/>
      <c r="H570" s="4"/>
      <c r="I570" s="4"/>
      <c r="J570" s="4"/>
      <c r="K570" s="4"/>
      <c r="L570" s="4"/>
      <c r="M570" s="4"/>
      <c r="N570" s="4"/>
      <c r="O570" s="4"/>
      <c r="P570" s="4"/>
      <c r="Q570" s="4"/>
      <c r="R570" s="4"/>
    </row>
    <row r="571" spans="6:18" ht="14.25" customHeight="1" x14ac:dyDescent="0.3">
      <c r="F571" s="4"/>
      <c r="G571" s="4"/>
      <c r="H571" s="4"/>
      <c r="I571" s="4"/>
      <c r="J571" s="4"/>
      <c r="K571" s="4"/>
      <c r="L571" s="4"/>
      <c r="M571" s="4"/>
      <c r="N571" s="4"/>
      <c r="O571" s="4"/>
      <c r="P571" s="4"/>
      <c r="Q571" s="4"/>
      <c r="R571" s="4"/>
    </row>
    <row r="572" spans="6:18" ht="14.25" customHeight="1" x14ac:dyDescent="0.3">
      <c r="F572" s="4"/>
      <c r="G572" s="4"/>
      <c r="H572" s="4"/>
      <c r="I572" s="4"/>
      <c r="J572" s="4"/>
      <c r="K572" s="4"/>
      <c r="L572" s="4"/>
      <c r="M572" s="4"/>
      <c r="N572" s="4"/>
      <c r="O572" s="4"/>
      <c r="P572" s="4"/>
      <c r="Q572" s="4"/>
      <c r="R572" s="4"/>
    </row>
    <row r="573" spans="6:18" ht="14.25" customHeight="1" x14ac:dyDescent="0.3">
      <c r="F573" s="4"/>
      <c r="G573" s="4"/>
      <c r="H573" s="4"/>
      <c r="I573" s="4"/>
      <c r="J573" s="4"/>
      <c r="K573" s="4"/>
      <c r="L573" s="4"/>
      <c r="M573" s="4"/>
      <c r="N573" s="4"/>
      <c r="O573" s="4"/>
      <c r="P573" s="4"/>
      <c r="Q573" s="4"/>
      <c r="R573" s="4"/>
    </row>
    <row r="574" spans="6:18" ht="14.25" customHeight="1" x14ac:dyDescent="0.3">
      <c r="F574" s="4"/>
      <c r="G574" s="4"/>
      <c r="H574" s="4"/>
      <c r="I574" s="4"/>
      <c r="J574" s="4"/>
      <c r="K574" s="4"/>
      <c r="L574" s="4"/>
      <c r="M574" s="4"/>
      <c r="N574" s="4"/>
      <c r="O574" s="4"/>
      <c r="P574" s="4"/>
      <c r="Q574" s="4"/>
      <c r="R574" s="4"/>
    </row>
    <row r="575" spans="6:18" ht="14.25" customHeight="1" x14ac:dyDescent="0.3">
      <c r="F575" s="4"/>
      <c r="G575" s="4"/>
      <c r="H575" s="4"/>
      <c r="I575" s="4"/>
      <c r="J575" s="4"/>
      <c r="K575" s="4"/>
      <c r="L575" s="4"/>
      <c r="M575" s="4"/>
      <c r="N575" s="4"/>
      <c r="O575" s="4"/>
      <c r="P575" s="4"/>
      <c r="Q575" s="4"/>
      <c r="R575" s="4"/>
    </row>
    <row r="576" spans="6:18" ht="14.25" customHeight="1" x14ac:dyDescent="0.3">
      <c r="F576" s="4"/>
      <c r="G576" s="4"/>
      <c r="H576" s="4"/>
      <c r="I576" s="4"/>
      <c r="J576" s="4"/>
      <c r="K576" s="4"/>
      <c r="L576" s="4"/>
      <c r="M576" s="4"/>
      <c r="N576" s="4"/>
      <c r="O576" s="4"/>
      <c r="P576" s="4"/>
      <c r="Q576" s="4"/>
      <c r="R576" s="4"/>
    </row>
    <row r="577" spans="6:18" ht="14.25" customHeight="1" x14ac:dyDescent="0.3">
      <c r="F577" s="4"/>
      <c r="G577" s="4"/>
      <c r="H577" s="4"/>
      <c r="I577" s="4"/>
      <c r="J577" s="4"/>
      <c r="K577" s="4"/>
      <c r="L577" s="4"/>
      <c r="M577" s="4"/>
      <c r="N577" s="4"/>
      <c r="O577" s="4"/>
      <c r="P577" s="4"/>
      <c r="Q577" s="4"/>
      <c r="R577" s="4"/>
    </row>
    <row r="578" spans="6:18" ht="14.25" customHeight="1" x14ac:dyDescent="0.3">
      <c r="F578" s="4"/>
      <c r="G578" s="4"/>
      <c r="H578" s="4"/>
      <c r="I578" s="4"/>
      <c r="J578" s="4"/>
      <c r="K578" s="4"/>
      <c r="L578" s="4"/>
      <c r="M578" s="4"/>
      <c r="N578" s="4"/>
      <c r="O578" s="4"/>
      <c r="P578" s="4"/>
      <c r="Q578" s="4"/>
      <c r="R578" s="4"/>
    </row>
    <row r="579" spans="6:18" ht="14.25" customHeight="1" x14ac:dyDescent="0.3">
      <c r="F579" s="4"/>
      <c r="G579" s="4"/>
      <c r="H579" s="4"/>
      <c r="I579" s="4"/>
      <c r="J579" s="4"/>
      <c r="K579" s="4"/>
      <c r="L579" s="4"/>
      <c r="M579" s="4"/>
      <c r="N579" s="4"/>
      <c r="O579" s="4"/>
      <c r="P579" s="4"/>
      <c r="Q579" s="4"/>
      <c r="R579" s="4"/>
    </row>
    <row r="580" spans="6:18" ht="14.25" customHeight="1" x14ac:dyDescent="0.3">
      <c r="F580" s="4"/>
      <c r="G580" s="4"/>
      <c r="H580" s="4"/>
      <c r="I580" s="4"/>
      <c r="J580" s="4"/>
      <c r="K580" s="4"/>
      <c r="L580" s="4"/>
      <c r="M580" s="4"/>
      <c r="N580" s="4"/>
      <c r="O580" s="4"/>
      <c r="P580" s="4"/>
      <c r="Q580" s="4"/>
      <c r="R580" s="4"/>
    </row>
    <row r="581" spans="6:18" ht="14.25" customHeight="1" x14ac:dyDescent="0.3">
      <c r="F581" s="4"/>
      <c r="G581" s="4"/>
      <c r="H581" s="4"/>
      <c r="I581" s="4"/>
      <c r="J581" s="4"/>
      <c r="K581" s="4"/>
      <c r="L581" s="4"/>
      <c r="M581" s="4"/>
      <c r="N581" s="4"/>
      <c r="O581" s="4"/>
      <c r="P581" s="4"/>
      <c r="Q581" s="4"/>
      <c r="R581" s="4"/>
    </row>
    <row r="582" spans="6:18" ht="14.25" customHeight="1" x14ac:dyDescent="0.3">
      <c r="F582" s="4"/>
      <c r="G582" s="4"/>
      <c r="H582" s="4"/>
      <c r="I582" s="4"/>
      <c r="J582" s="4"/>
      <c r="K582" s="4"/>
      <c r="L582" s="4"/>
      <c r="M582" s="4"/>
      <c r="N582" s="4"/>
      <c r="O582" s="4"/>
      <c r="P582" s="4"/>
      <c r="Q582" s="4"/>
      <c r="R582" s="4"/>
    </row>
    <row r="583" spans="6:18" ht="14.25" customHeight="1" x14ac:dyDescent="0.3">
      <c r="F583" s="4"/>
      <c r="G583" s="4"/>
      <c r="H583" s="4"/>
      <c r="I583" s="4"/>
      <c r="J583" s="4"/>
      <c r="K583" s="4"/>
      <c r="L583" s="4"/>
      <c r="M583" s="4"/>
      <c r="N583" s="4"/>
      <c r="O583" s="4"/>
      <c r="P583" s="4"/>
      <c r="Q583" s="4"/>
      <c r="R583" s="4"/>
    </row>
    <row r="584" spans="6:18" ht="14.25" customHeight="1" x14ac:dyDescent="0.3">
      <c r="F584" s="4"/>
      <c r="G584" s="4"/>
      <c r="H584" s="4"/>
      <c r="I584" s="4"/>
      <c r="J584" s="4"/>
      <c r="K584" s="4"/>
      <c r="L584" s="4"/>
      <c r="M584" s="4"/>
      <c r="N584" s="4"/>
      <c r="O584" s="4"/>
      <c r="P584" s="4"/>
      <c r="Q584" s="4"/>
      <c r="R584" s="4"/>
    </row>
    <row r="585" spans="6:18" ht="14.25" customHeight="1" x14ac:dyDescent="0.3">
      <c r="F585" s="4"/>
      <c r="G585" s="4"/>
      <c r="H585" s="4"/>
      <c r="I585" s="4"/>
      <c r="J585" s="4"/>
      <c r="K585" s="4"/>
      <c r="L585" s="4"/>
      <c r="M585" s="4"/>
      <c r="N585" s="4"/>
      <c r="O585" s="4"/>
      <c r="P585" s="4"/>
      <c r="Q585" s="4"/>
      <c r="R585" s="4"/>
    </row>
    <row r="586" spans="6:18" ht="14.25" customHeight="1" x14ac:dyDescent="0.3">
      <c r="F586" s="4"/>
      <c r="G586" s="4"/>
      <c r="H586" s="4"/>
      <c r="I586" s="4"/>
      <c r="J586" s="4"/>
      <c r="K586" s="4"/>
      <c r="L586" s="4"/>
      <c r="M586" s="4"/>
      <c r="N586" s="4"/>
      <c r="O586" s="4"/>
      <c r="P586" s="4"/>
      <c r="Q586" s="4"/>
      <c r="R586" s="4"/>
    </row>
    <row r="587" spans="6:18" ht="14.25" customHeight="1" x14ac:dyDescent="0.3">
      <c r="F587" s="4"/>
      <c r="G587" s="4"/>
      <c r="H587" s="4"/>
      <c r="I587" s="4"/>
      <c r="J587" s="4"/>
      <c r="K587" s="4"/>
      <c r="L587" s="4"/>
      <c r="M587" s="4"/>
      <c r="N587" s="4"/>
      <c r="O587" s="4"/>
      <c r="P587" s="4"/>
      <c r="Q587" s="4"/>
      <c r="R587" s="4"/>
    </row>
    <row r="588" spans="6:18" ht="14.25" customHeight="1" x14ac:dyDescent="0.3">
      <c r="F588" s="4"/>
      <c r="G588" s="4"/>
      <c r="H588" s="4"/>
      <c r="I588" s="4"/>
      <c r="J588" s="4"/>
      <c r="K588" s="4"/>
      <c r="L588" s="4"/>
      <c r="M588" s="4"/>
      <c r="N588" s="4"/>
      <c r="O588" s="4"/>
      <c r="P588" s="4"/>
      <c r="Q588" s="4"/>
      <c r="R588" s="4"/>
    </row>
    <row r="589" spans="6:18" ht="14.25" customHeight="1" x14ac:dyDescent="0.3">
      <c r="F589" s="4"/>
      <c r="G589" s="4"/>
      <c r="H589" s="4"/>
      <c r="I589" s="4"/>
      <c r="J589" s="4"/>
      <c r="K589" s="4"/>
      <c r="L589" s="4"/>
      <c r="M589" s="4"/>
      <c r="N589" s="4"/>
      <c r="O589" s="4"/>
      <c r="P589" s="4"/>
      <c r="Q589" s="4"/>
      <c r="R589" s="4"/>
    </row>
    <row r="590" spans="6:18" ht="14.25" customHeight="1" x14ac:dyDescent="0.3">
      <c r="F590" s="4"/>
      <c r="G590" s="4"/>
      <c r="H590" s="4"/>
      <c r="I590" s="4"/>
      <c r="J590" s="4"/>
      <c r="K590" s="4"/>
      <c r="L590" s="4"/>
      <c r="M590" s="4"/>
      <c r="N590" s="4"/>
      <c r="O590" s="4"/>
      <c r="P590" s="4"/>
      <c r="Q590" s="4"/>
      <c r="R590" s="4"/>
    </row>
    <row r="591" spans="6:18" ht="14.25" customHeight="1" x14ac:dyDescent="0.3">
      <c r="F591" s="4"/>
      <c r="G591" s="4"/>
      <c r="H591" s="4"/>
      <c r="I591" s="4"/>
      <c r="J591" s="4"/>
      <c r="K591" s="4"/>
      <c r="L591" s="4"/>
      <c r="M591" s="4"/>
      <c r="N591" s="4"/>
      <c r="O591" s="4"/>
      <c r="P591" s="4"/>
      <c r="Q591" s="4"/>
      <c r="R591" s="4"/>
    </row>
    <row r="592" spans="6:18" ht="14.25" customHeight="1" x14ac:dyDescent="0.3">
      <c r="F592" s="4"/>
      <c r="G592" s="4"/>
      <c r="H592" s="4"/>
      <c r="I592" s="4"/>
      <c r="J592" s="4"/>
      <c r="K592" s="4"/>
      <c r="L592" s="4"/>
      <c r="M592" s="4"/>
      <c r="N592" s="4"/>
      <c r="O592" s="4"/>
      <c r="P592" s="4"/>
      <c r="Q592" s="4"/>
      <c r="R592" s="4"/>
    </row>
    <row r="593" spans="6:18" ht="14.25" customHeight="1" x14ac:dyDescent="0.3">
      <c r="F593" s="4"/>
      <c r="G593" s="4"/>
      <c r="H593" s="4"/>
      <c r="I593" s="4"/>
      <c r="J593" s="4"/>
      <c r="K593" s="4"/>
      <c r="L593" s="4"/>
      <c r="M593" s="4"/>
      <c r="N593" s="4"/>
      <c r="O593" s="4"/>
      <c r="P593" s="4"/>
      <c r="Q593" s="4"/>
      <c r="R593" s="4"/>
    </row>
    <row r="594" spans="6:18" ht="14.25" customHeight="1" x14ac:dyDescent="0.3">
      <c r="F594" s="4"/>
      <c r="G594" s="4"/>
      <c r="H594" s="4"/>
      <c r="I594" s="4"/>
      <c r="J594" s="4"/>
      <c r="K594" s="4"/>
      <c r="L594" s="4"/>
      <c r="M594" s="4"/>
      <c r="N594" s="4"/>
      <c r="O594" s="4"/>
      <c r="P594" s="4"/>
      <c r="Q594" s="4"/>
      <c r="R594" s="4"/>
    </row>
    <row r="595" spans="6:18" ht="14.25" customHeight="1" x14ac:dyDescent="0.3">
      <c r="F595" s="4"/>
      <c r="G595" s="4"/>
      <c r="H595" s="4"/>
      <c r="I595" s="4"/>
      <c r="J595" s="4"/>
      <c r="K595" s="4"/>
      <c r="L595" s="4"/>
      <c r="M595" s="4"/>
      <c r="N595" s="4"/>
      <c r="O595" s="4"/>
      <c r="P595" s="4"/>
      <c r="Q595" s="4"/>
      <c r="R595" s="4"/>
    </row>
    <row r="596" spans="6:18" ht="14.25" customHeight="1" x14ac:dyDescent="0.3">
      <c r="F596" s="4"/>
      <c r="G596" s="4"/>
      <c r="H596" s="4"/>
      <c r="I596" s="4"/>
      <c r="J596" s="4"/>
      <c r="K596" s="4"/>
      <c r="L596" s="4"/>
      <c r="M596" s="4"/>
      <c r="N596" s="4"/>
      <c r="O596" s="4"/>
      <c r="P596" s="4"/>
      <c r="Q596" s="4"/>
      <c r="R596" s="4"/>
    </row>
    <row r="597" spans="6:18" ht="14.25" customHeight="1" x14ac:dyDescent="0.3">
      <c r="F597" s="4"/>
      <c r="G597" s="4"/>
      <c r="H597" s="4"/>
      <c r="I597" s="4"/>
      <c r="J597" s="4"/>
      <c r="K597" s="4"/>
      <c r="L597" s="4"/>
      <c r="M597" s="4"/>
      <c r="N597" s="4"/>
      <c r="O597" s="4"/>
      <c r="P597" s="4"/>
      <c r="Q597" s="4"/>
      <c r="R597" s="4"/>
    </row>
    <row r="598" spans="6:18" ht="14.25" customHeight="1" x14ac:dyDescent="0.3">
      <c r="F598" s="4"/>
      <c r="G598" s="4"/>
      <c r="H598" s="4"/>
      <c r="I598" s="4"/>
      <c r="J598" s="4"/>
      <c r="K598" s="4"/>
      <c r="L598" s="4"/>
      <c r="M598" s="4"/>
      <c r="N598" s="4"/>
      <c r="O598" s="4"/>
      <c r="P598" s="4"/>
      <c r="Q598" s="4"/>
      <c r="R598" s="4"/>
    </row>
    <row r="599" spans="6:18" ht="14.25" customHeight="1" x14ac:dyDescent="0.3">
      <c r="F599" s="4"/>
      <c r="G599" s="4"/>
      <c r="H599" s="4"/>
      <c r="I599" s="4"/>
      <c r="J599" s="4"/>
      <c r="K599" s="4"/>
      <c r="L599" s="4"/>
      <c r="M599" s="4"/>
      <c r="N599" s="4"/>
      <c r="O599" s="4"/>
      <c r="P599" s="4"/>
      <c r="Q599" s="4"/>
      <c r="R599" s="4"/>
    </row>
    <row r="600" spans="6:18" ht="14.25" customHeight="1" x14ac:dyDescent="0.3">
      <c r="F600" s="4"/>
      <c r="G600" s="4"/>
      <c r="H600" s="4"/>
      <c r="I600" s="4"/>
      <c r="J600" s="4"/>
      <c r="K600" s="4"/>
      <c r="L600" s="4"/>
      <c r="M600" s="4"/>
      <c r="N600" s="4"/>
      <c r="O600" s="4"/>
      <c r="P600" s="4"/>
      <c r="Q600" s="4"/>
      <c r="R600" s="4"/>
    </row>
    <row r="601" spans="6:18" ht="14.25" customHeight="1" x14ac:dyDescent="0.3">
      <c r="F601" s="4"/>
      <c r="G601" s="4"/>
      <c r="H601" s="4"/>
      <c r="I601" s="4"/>
      <c r="J601" s="4"/>
      <c r="K601" s="4"/>
      <c r="L601" s="4"/>
      <c r="M601" s="4"/>
      <c r="N601" s="4"/>
      <c r="O601" s="4"/>
      <c r="P601" s="4"/>
      <c r="Q601" s="4"/>
      <c r="R601" s="4"/>
    </row>
    <row r="602" spans="6:18" ht="14.25" customHeight="1" x14ac:dyDescent="0.3">
      <c r="F602" s="4"/>
      <c r="G602" s="4"/>
      <c r="H602" s="4"/>
      <c r="I602" s="4"/>
      <c r="J602" s="4"/>
      <c r="K602" s="4"/>
      <c r="L602" s="4"/>
      <c r="M602" s="4"/>
      <c r="N602" s="4"/>
      <c r="O602" s="4"/>
      <c r="P602" s="4"/>
      <c r="Q602" s="4"/>
      <c r="R602" s="4"/>
    </row>
    <row r="603" spans="6:18" ht="14.25" customHeight="1" x14ac:dyDescent="0.3">
      <c r="F603" s="4"/>
      <c r="G603" s="4"/>
      <c r="H603" s="4"/>
      <c r="I603" s="4"/>
      <c r="J603" s="4"/>
      <c r="K603" s="4"/>
      <c r="L603" s="4"/>
      <c r="M603" s="4"/>
      <c r="N603" s="4"/>
      <c r="O603" s="4"/>
      <c r="P603" s="4"/>
      <c r="Q603" s="4"/>
      <c r="R603" s="4"/>
    </row>
    <row r="604" spans="6:18" ht="14.25" customHeight="1" x14ac:dyDescent="0.3">
      <c r="F604" s="4"/>
      <c r="G604" s="4"/>
      <c r="H604" s="4"/>
      <c r="I604" s="4"/>
      <c r="J604" s="4"/>
      <c r="K604" s="4"/>
      <c r="L604" s="4"/>
      <c r="M604" s="4"/>
      <c r="N604" s="4"/>
      <c r="O604" s="4"/>
      <c r="P604" s="4"/>
      <c r="Q604" s="4"/>
      <c r="R604" s="4"/>
    </row>
    <row r="605" spans="6:18" ht="14.25" customHeight="1" x14ac:dyDescent="0.3">
      <c r="F605" s="4"/>
      <c r="G605" s="4"/>
      <c r="H605" s="4"/>
      <c r="I605" s="4"/>
      <c r="J605" s="4"/>
      <c r="K605" s="4"/>
      <c r="L605" s="4"/>
      <c r="M605" s="4"/>
      <c r="N605" s="4"/>
      <c r="O605" s="4"/>
      <c r="P605" s="4"/>
      <c r="Q605" s="4"/>
      <c r="R605" s="4"/>
    </row>
    <row r="606" spans="6:18" ht="14.25" customHeight="1" x14ac:dyDescent="0.3">
      <c r="F606" s="4"/>
      <c r="G606" s="4"/>
      <c r="H606" s="4"/>
      <c r="I606" s="4"/>
      <c r="J606" s="4"/>
      <c r="K606" s="4"/>
      <c r="L606" s="4"/>
      <c r="M606" s="4"/>
      <c r="N606" s="4"/>
      <c r="O606" s="4"/>
      <c r="P606" s="4"/>
      <c r="Q606" s="4"/>
      <c r="R606" s="4"/>
    </row>
    <row r="607" spans="6:18" ht="14.25" customHeight="1" x14ac:dyDescent="0.3">
      <c r="F607" s="4"/>
      <c r="G607" s="4"/>
      <c r="H607" s="4"/>
      <c r="I607" s="4"/>
      <c r="J607" s="4"/>
      <c r="K607" s="4"/>
      <c r="L607" s="4"/>
      <c r="M607" s="4"/>
      <c r="N607" s="4"/>
      <c r="O607" s="4"/>
      <c r="P607" s="4"/>
      <c r="Q607" s="4"/>
      <c r="R607" s="4"/>
    </row>
    <row r="608" spans="6:18" ht="14.25" customHeight="1" x14ac:dyDescent="0.3">
      <c r="F608" s="4"/>
      <c r="G608" s="4"/>
      <c r="H608" s="4"/>
      <c r="I608" s="4"/>
      <c r="J608" s="4"/>
      <c r="K608" s="4"/>
      <c r="L608" s="4"/>
      <c r="M608" s="4"/>
      <c r="N608" s="4"/>
      <c r="O608" s="4"/>
      <c r="P608" s="4"/>
      <c r="Q608" s="4"/>
      <c r="R608" s="4"/>
    </row>
    <row r="609" spans="6:18" ht="14.25" customHeight="1" x14ac:dyDescent="0.3">
      <c r="F609" s="4"/>
      <c r="G609" s="4"/>
      <c r="H609" s="4"/>
      <c r="I609" s="4"/>
      <c r="J609" s="4"/>
      <c r="K609" s="4"/>
      <c r="L609" s="4"/>
      <c r="M609" s="4"/>
      <c r="N609" s="4"/>
      <c r="O609" s="4"/>
      <c r="P609" s="4"/>
      <c r="Q609" s="4"/>
      <c r="R609" s="4"/>
    </row>
    <row r="610" spans="6:18" ht="14.25" customHeight="1" x14ac:dyDescent="0.3">
      <c r="F610" s="4"/>
      <c r="G610" s="4"/>
      <c r="H610" s="4"/>
      <c r="I610" s="4"/>
      <c r="J610" s="4"/>
      <c r="K610" s="4"/>
      <c r="L610" s="4"/>
      <c r="M610" s="4"/>
      <c r="N610" s="4"/>
      <c r="O610" s="4"/>
      <c r="P610" s="4"/>
      <c r="Q610" s="4"/>
      <c r="R610" s="4"/>
    </row>
    <row r="611" spans="6:18" ht="14.25" customHeight="1" x14ac:dyDescent="0.3">
      <c r="F611" s="4"/>
      <c r="G611" s="4"/>
      <c r="H611" s="4"/>
      <c r="I611" s="4"/>
      <c r="J611" s="4"/>
      <c r="K611" s="4"/>
      <c r="L611" s="4"/>
      <c r="M611" s="4"/>
      <c r="N611" s="4"/>
      <c r="O611" s="4"/>
      <c r="P611" s="4"/>
      <c r="Q611" s="4"/>
      <c r="R611" s="4"/>
    </row>
    <row r="612" spans="6:18" ht="14.25" customHeight="1" x14ac:dyDescent="0.3">
      <c r="F612" s="4"/>
      <c r="G612" s="4"/>
      <c r="H612" s="4"/>
      <c r="I612" s="4"/>
      <c r="J612" s="4"/>
      <c r="K612" s="4"/>
      <c r="L612" s="4"/>
      <c r="M612" s="4"/>
      <c r="N612" s="4"/>
      <c r="O612" s="4"/>
      <c r="P612" s="4"/>
      <c r="Q612" s="4"/>
      <c r="R612" s="4"/>
    </row>
    <row r="613" spans="6:18" ht="14.25" customHeight="1" x14ac:dyDescent="0.3">
      <c r="F613" s="4"/>
      <c r="G613" s="4"/>
      <c r="H613" s="4"/>
      <c r="I613" s="4"/>
      <c r="J613" s="4"/>
      <c r="K613" s="4"/>
      <c r="L613" s="4"/>
      <c r="M613" s="4"/>
      <c r="N613" s="4"/>
      <c r="O613" s="4"/>
      <c r="P613" s="4"/>
      <c r="Q613" s="4"/>
      <c r="R613" s="4"/>
    </row>
    <row r="614" spans="6:18" ht="14.25" customHeight="1" x14ac:dyDescent="0.3">
      <c r="F614" s="4"/>
      <c r="G614" s="4"/>
      <c r="H614" s="4"/>
      <c r="I614" s="4"/>
      <c r="J614" s="4"/>
      <c r="K614" s="4"/>
      <c r="L614" s="4"/>
      <c r="M614" s="4"/>
      <c r="N614" s="4"/>
      <c r="O614" s="4"/>
      <c r="P614" s="4"/>
      <c r="Q614" s="4"/>
      <c r="R614" s="4"/>
    </row>
    <row r="615" spans="6:18" ht="14.25" customHeight="1" x14ac:dyDescent="0.3">
      <c r="F615" s="4"/>
      <c r="G615" s="4"/>
      <c r="H615" s="4"/>
      <c r="I615" s="4"/>
      <c r="J615" s="4"/>
      <c r="K615" s="4"/>
      <c r="L615" s="4"/>
      <c r="M615" s="4"/>
      <c r="N615" s="4"/>
      <c r="O615" s="4"/>
      <c r="P615" s="4"/>
      <c r="Q615" s="4"/>
      <c r="R615" s="4"/>
    </row>
    <row r="616" spans="6:18" ht="14.25" customHeight="1" x14ac:dyDescent="0.3">
      <c r="F616" s="4"/>
      <c r="G616" s="4"/>
      <c r="H616" s="4"/>
      <c r="I616" s="4"/>
      <c r="J616" s="4"/>
      <c r="K616" s="4"/>
      <c r="L616" s="4"/>
      <c r="M616" s="4"/>
      <c r="N616" s="4"/>
      <c r="O616" s="4"/>
      <c r="P616" s="4"/>
      <c r="Q616" s="4"/>
      <c r="R616" s="4"/>
    </row>
    <row r="617" spans="6:18" ht="14.25" customHeight="1" x14ac:dyDescent="0.3">
      <c r="F617" s="4"/>
      <c r="G617" s="4"/>
      <c r="H617" s="4"/>
      <c r="I617" s="4"/>
      <c r="J617" s="4"/>
      <c r="K617" s="4"/>
      <c r="L617" s="4"/>
      <c r="M617" s="4"/>
      <c r="N617" s="4"/>
      <c r="O617" s="4"/>
      <c r="P617" s="4"/>
      <c r="Q617" s="4"/>
      <c r="R617" s="4"/>
    </row>
    <row r="618" spans="6:18" ht="14.25" customHeight="1" x14ac:dyDescent="0.3">
      <c r="F618" s="4"/>
      <c r="G618" s="4"/>
      <c r="H618" s="4"/>
      <c r="I618" s="4"/>
      <c r="J618" s="4"/>
      <c r="K618" s="4"/>
      <c r="L618" s="4"/>
      <c r="M618" s="4"/>
      <c r="N618" s="4"/>
      <c r="O618" s="4"/>
      <c r="P618" s="4"/>
      <c r="Q618" s="4"/>
      <c r="R618" s="4"/>
    </row>
    <row r="619" spans="6:18" ht="14.25" customHeight="1" x14ac:dyDescent="0.3">
      <c r="F619" s="4"/>
      <c r="G619" s="4"/>
      <c r="H619" s="4"/>
      <c r="I619" s="4"/>
      <c r="J619" s="4"/>
      <c r="K619" s="4"/>
      <c r="L619" s="4"/>
      <c r="M619" s="4"/>
      <c r="N619" s="4"/>
      <c r="O619" s="4"/>
      <c r="P619" s="4"/>
      <c r="Q619" s="4"/>
      <c r="R619" s="4"/>
    </row>
    <row r="620" spans="6:18" ht="14.25" customHeight="1" x14ac:dyDescent="0.3">
      <c r="F620" s="4"/>
      <c r="G620" s="4"/>
      <c r="H620" s="4"/>
      <c r="I620" s="4"/>
      <c r="J620" s="4"/>
      <c r="K620" s="4"/>
      <c r="L620" s="4"/>
      <c r="M620" s="4"/>
      <c r="N620" s="4"/>
      <c r="O620" s="4"/>
      <c r="P620" s="4"/>
      <c r="Q620" s="4"/>
      <c r="R620" s="4"/>
    </row>
    <row r="621" spans="6:18" ht="14.25" customHeight="1" x14ac:dyDescent="0.3">
      <c r="F621" s="4"/>
      <c r="G621" s="4"/>
      <c r="H621" s="4"/>
      <c r="I621" s="4"/>
      <c r="J621" s="4"/>
      <c r="K621" s="4"/>
      <c r="L621" s="4"/>
      <c r="M621" s="4"/>
      <c r="N621" s="4"/>
      <c r="O621" s="4"/>
      <c r="P621" s="4"/>
      <c r="Q621" s="4"/>
      <c r="R621" s="4"/>
    </row>
    <row r="622" spans="6:18" ht="14.25" customHeight="1" x14ac:dyDescent="0.3">
      <c r="F622" s="4"/>
      <c r="G622" s="4"/>
      <c r="H622" s="4"/>
      <c r="I622" s="4"/>
      <c r="J622" s="4"/>
      <c r="K622" s="4"/>
      <c r="L622" s="4"/>
      <c r="M622" s="4"/>
      <c r="N622" s="4"/>
      <c r="O622" s="4"/>
      <c r="P622" s="4"/>
      <c r="Q622" s="4"/>
      <c r="R622" s="4"/>
    </row>
    <row r="623" spans="6:18" ht="14.25" customHeight="1" x14ac:dyDescent="0.3">
      <c r="F623" s="4"/>
      <c r="G623" s="4"/>
      <c r="H623" s="4"/>
      <c r="I623" s="4"/>
      <c r="J623" s="4"/>
      <c r="K623" s="4"/>
      <c r="L623" s="4"/>
      <c r="M623" s="4"/>
      <c r="N623" s="4"/>
      <c r="O623" s="4"/>
      <c r="P623" s="4"/>
      <c r="Q623" s="4"/>
      <c r="R623" s="4"/>
    </row>
    <row r="624" spans="6:18" ht="14.25" customHeight="1" x14ac:dyDescent="0.3">
      <c r="F624" s="4"/>
      <c r="G624" s="4"/>
      <c r="H624" s="4"/>
      <c r="I624" s="4"/>
      <c r="J624" s="4"/>
      <c r="K624" s="4"/>
      <c r="L624" s="4"/>
      <c r="M624" s="4"/>
      <c r="N624" s="4"/>
      <c r="O624" s="4"/>
      <c r="P624" s="4"/>
      <c r="Q624" s="4"/>
      <c r="R624" s="4"/>
    </row>
    <row r="625" spans="6:18" ht="14.25" customHeight="1" x14ac:dyDescent="0.3">
      <c r="F625" s="4"/>
      <c r="G625" s="4"/>
      <c r="H625" s="4"/>
      <c r="I625" s="4"/>
      <c r="J625" s="4"/>
      <c r="K625" s="4"/>
      <c r="L625" s="4"/>
      <c r="M625" s="4"/>
      <c r="N625" s="4"/>
      <c r="O625" s="4"/>
      <c r="P625" s="4"/>
      <c r="Q625" s="4"/>
      <c r="R625" s="4"/>
    </row>
    <row r="626" spans="6:18" ht="14.25" customHeight="1" x14ac:dyDescent="0.3">
      <c r="F626" s="4"/>
      <c r="G626" s="4"/>
      <c r="H626" s="4"/>
      <c r="I626" s="4"/>
      <c r="J626" s="4"/>
      <c r="K626" s="4"/>
      <c r="L626" s="4"/>
      <c r="M626" s="4"/>
      <c r="N626" s="4"/>
      <c r="O626" s="4"/>
      <c r="P626" s="4"/>
      <c r="Q626" s="4"/>
      <c r="R626" s="4"/>
    </row>
    <row r="627" spans="6:18" ht="14.25" customHeight="1" x14ac:dyDescent="0.3">
      <c r="F627" s="4"/>
      <c r="G627" s="4"/>
      <c r="H627" s="4"/>
      <c r="I627" s="4"/>
      <c r="J627" s="4"/>
      <c r="K627" s="4"/>
      <c r="L627" s="4"/>
      <c r="M627" s="4"/>
      <c r="N627" s="4"/>
      <c r="O627" s="4"/>
      <c r="P627" s="4"/>
      <c r="Q627" s="4"/>
      <c r="R627" s="4"/>
    </row>
    <row r="628" spans="6:18" ht="14.25" customHeight="1" x14ac:dyDescent="0.3">
      <c r="F628" s="4"/>
      <c r="G628" s="4"/>
      <c r="H628" s="4"/>
      <c r="I628" s="4"/>
      <c r="J628" s="4"/>
      <c r="K628" s="4"/>
      <c r="L628" s="4"/>
      <c r="M628" s="4"/>
      <c r="N628" s="4"/>
      <c r="O628" s="4"/>
      <c r="P628" s="4"/>
      <c r="Q628" s="4"/>
      <c r="R628" s="4"/>
    </row>
    <row r="629" spans="6:18" ht="14.25" customHeight="1" x14ac:dyDescent="0.3">
      <c r="F629" s="4"/>
      <c r="G629" s="4"/>
      <c r="H629" s="4"/>
      <c r="I629" s="4"/>
      <c r="J629" s="4"/>
      <c r="K629" s="4"/>
      <c r="L629" s="4"/>
      <c r="M629" s="4"/>
      <c r="N629" s="4"/>
      <c r="O629" s="4"/>
      <c r="P629" s="4"/>
      <c r="Q629" s="4"/>
      <c r="R629" s="4"/>
    </row>
    <row r="630" spans="6:18" ht="14.25" customHeight="1" x14ac:dyDescent="0.3">
      <c r="F630" s="4"/>
      <c r="G630" s="4"/>
      <c r="H630" s="4"/>
      <c r="I630" s="4"/>
      <c r="J630" s="4"/>
      <c r="K630" s="4"/>
      <c r="L630" s="4"/>
      <c r="M630" s="4"/>
      <c r="N630" s="4"/>
      <c r="O630" s="4"/>
      <c r="P630" s="4"/>
      <c r="Q630" s="4"/>
      <c r="R630" s="4"/>
    </row>
    <row r="631" spans="6:18" ht="14.25" customHeight="1" x14ac:dyDescent="0.3">
      <c r="F631" s="4"/>
      <c r="G631" s="4"/>
      <c r="H631" s="4"/>
      <c r="I631" s="4"/>
      <c r="J631" s="4"/>
      <c r="K631" s="4"/>
      <c r="L631" s="4"/>
      <c r="M631" s="4"/>
      <c r="N631" s="4"/>
      <c r="O631" s="4"/>
      <c r="P631" s="4"/>
      <c r="Q631" s="4"/>
      <c r="R631" s="4"/>
    </row>
    <row r="632" spans="6:18" ht="14.25" customHeight="1" x14ac:dyDescent="0.3">
      <c r="F632" s="4"/>
      <c r="G632" s="4"/>
      <c r="H632" s="4"/>
      <c r="I632" s="4"/>
      <c r="J632" s="4"/>
      <c r="K632" s="4"/>
      <c r="L632" s="4"/>
      <c r="M632" s="4"/>
      <c r="N632" s="4"/>
      <c r="O632" s="4"/>
      <c r="P632" s="4"/>
      <c r="Q632" s="4"/>
      <c r="R632" s="4"/>
    </row>
    <row r="633" spans="6:18" ht="14.25" customHeight="1" x14ac:dyDescent="0.3">
      <c r="F633" s="4"/>
      <c r="G633" s="4"/>
      <c r="H633" s="4"/>
      <c r="I633" s="4"/>
      <c r="J633" s="4"/>
      <c r="K633" s="4"/>
      <c r="L633" s="4"/>
      <c r="M633" s="4"/>
      <c r="N633" s="4"/>
      <c r="O633" s="4"/>
      <c r="P633" s="4"/>
      <c r="Q633" s="4"/>
      <c r="R633" s="4"/>
    </row>
    <row r="634" spans="6:18" ht="14.25" customHeight="1" x14ac:dyDescent="0.3">
      <c r="F634" s="4"/>
      <c r="G634" s="4"/>
      <c r="H634" s="4"/>
      <c r="I634" s="4"/>
      <c r="J634" s="4"/>
      <c r="K634" s="4"/>
      <c r="L634" s="4"/>
      <c r="M634" s="4"/>
      <c r="N634" s="4"/>
      <c r="O634" s="4"/>
      <c r="P634" s="4"/>
      <c r="Q634" s="4"/>
      <c r="R634" s="4"/>
    </row>
    <row r="635" spans="6:18" ht="14.25" customHeight="1" x14ac:dyDescent="0.3">
      <c r="F635" s="4"/>
      <c r="G635" s="4"/>
      <c r="H635" s="4"/>
      <c r="I635" s="4"/>
      <c r="J635" s="4"/>
      <c r="K635" s="4"/>
      <c r="L635" s="4"/>
      <c r="M635" s="4"/>
      <c r="N635" s="4"/>
      <c r="O635" s="4"/>
      <c r="P635" s="4"/>
      <c r="Q635" s="4"/>
      <c r="R635" s="4"/>
    </row>
    <row r="636" spans="6:18" ht="14.25" customHeight="1" x14ac:dyDescent="0.3">
      <c r="F636" s="4"/>
      <c r="G636" s="4"/>
      <c r="H636" s="4"/>
      <c r="I636" s="4"/>
      <c r="J636" s="4"/>
      <c r="K636" s="4"/>
      <c r="L636" s="4"/>
      <c r="M636" s="4"/>
      <c r="N636" s="4"/>
      <c r="O636" s="4"/>
      <c r="P636" s="4"/>
      <c r="Q636" s="4"/>
      <c r="R636" s="4"/>
    </row>
    <row r="637" spans="6:18" ht="14.25" customHeight="1" x14ac:dyDescent="0.3">
      <c r="F637" s="4"/>
      <c r="G637" s="4"/>
      <c r="H637" s="4"/>
      <c r="I637" s="4"/>
      <c r="J637" s="4"/>
      <c r="K637" s="4"/>
      <c r="L637" s="4"/>
      <c r="M637" s="4"/>
      <c r="N637" s="4"/>
      <c r="O637" s="4"/>
      <c r="P637" s="4"/>
      <c r="Q637" s="4"/>
      <c r="R637" s="4"/>
    </row>
    <row r="638" spans="6:18" ht="14.25" customHeight="1" x14ac:dyDescent="0.3">
      <c r="F638" s="4"/>
      <c r="G638" s="4"/>
      <c r="H638" s="4"/>
      <c r="I638" s="4"/>
      <c r="J638" s="4"/>
      <c r="K638" s="4"/>
      <c r="L638" s="4"/>
      <c r="M638" s="4"/>
      <c r="N638" s="4"/>
      <c r="O638" s="4"/>
      <c r="P638" s="4"/>
      <c r="Q638" s="4"/>
      <c r="R638" s="4"/>
    </row>
    <row r="639" spans="6:18" ht="14.25" customHeight="1" x14ac:dyDescent="0.3">
      <c r="F639" s="4"/>
      <c r="G639" s="4"/>
      <c r="H639" s="4"/>
      <c r="I639" s="4"/>
      <c r="J639" s="4"/>
      <c r="K639" s="4"/>
      <c r="L639" s="4"/>
      <c r="M639" s="4"/>
      <c r="N639" s="4"/>
      <c r="O639" s="4"/>
      <c r="P639" s="4"/>
      <c r="Q639" s="4"/>
      <c r="R639" s="4"/>
    </row>
    <row r="640" spans="6:18" ht="14.25" customHeight="1" x14ac:dyDescent="0.3">
      <c r="F640" s="4"/>
      <c r="G640" s="4"/>
      <c r="H640" s="4"/>
      <c r="I640" s="4"/>
      <c r="J640" s="4"/>
      <c r="K640" s="4"/>
      <c r="L640" s="4"/>
      <c r="M640" s="4"/>
      <c r="N640" s="4"/>
      <c r="O640" s="4"/>
      <c r="P640" s="4"/>
      <c r="Q640" s="4"/>
      <c r="R640" s="4"/>
    </row>
    <row r="641" spans="6:18" ht="14.25" customHeight="1" x14ac:dyDescent="0.3">
      <c r="F641" s="4"/>
      <c r="G641" s="4"/>
      <c r="H641" s="4"/>
      <c r="I641" s="4"/>
      <c r="J641" s="4"/>
      <c r="K641" s="4"/>
      <c r="L641" s="4"/>
      <c r="M641" s="4"/>
      <c r="N641" s="4"/>
      <c r="O641" s="4"/>
      <c r="P641" s="4"/>
      <c r="Q641" s="4"/>
      <c r="R641" s="4"/>
    </row>
    <row r="642" spans="6:18" ht="14.25" customHeight="1" x14ac:dyDescent="0.3">
      <c r="F642" s="4"/>
      <c r="G642" s="4"/>
      <c r="H642" s="4"/>
      <c r="I642" s="4"/>
      <c r="J642" s="4"/>
      <c r="K642" s="4"/>
      <c r="L642" s="4"/>
      <c r="M642" s="4"/>
      <c r="N642" s="4"/>
      <c r="O642" s="4"/>
      <c r="P642" s="4"/>
      <c r="Q642" s="4"/>
      <c r="R642" s="4"/>
    </row>
    <row r="643" spans="6:18" ht="14.25" customHeight="1" x14ac:dyDescent="0.3">
      <c r="F643" s="4"/>
      <c r="G643" s="4"/>
      <c r="H643" s="4"/>
      <c r="I643" s="4"/>
      <c r="J643" s="4"/>
      <c r="K643" s="4"/>
      <c r="L643" s="4"/>
      <c r="M643" s="4"/>
      <c r="N643" s="4"/>
      <c r="O643" s="4"/>
      <c r="P643" s="4"/>
      <c r="Q643" s="4"/>
      <c r="R643" s="4"/>
    </row>
    <row r="644" spans="6:18" ht="14.25" customHeight="1" x14ac:dyDescent="0.3">
      <c r="F644" s="4"/>
      <c r="G644" s="4"/>
      <c r="H644" s="4"/>
      <c r="I644" s="4"/>
      <c r="J644" s="4"/>
      <c r="K644" s="4"/>
      <c r="L644" s="4"/>
      <c r="M644" s="4"/>
      <c r="N644" s="4"/>
      <c r="O644" s="4"/>
      <c r="P644" s="4"/>
      <c r="Q644" s="4"/>
      <c r="R644" s="4"/>
    </row>
    <row r="645" spans="6:18" ht="14.25" customHeight="1" x14ac:dyDescent="0.3">
      <c r="F645" s="4"/>
      <c r="G645" s="4"/>
      <c r="H645" s="4"/>
      <c r="I645" s="4"/>
      <c r="J645" s="4"/>
      <c r="K645" s="4"/>
      <c r="L645" s="4"/>
      <c r="M645" s="4"/>
      <c r="N645" s="4"/>
      <c r="O645" s="4"/>
      <c r="P645" s="4"/>
      <c r="Q645" s="4"/>
      <c r="R645" s="4"/>
    </row>
    <row r="646" spans="6:18" ht="14.25" customHeight="1" x14ac:dyDescent="0.3">
      <c r="F646" s="4"/>
      <c r="G646" s="4"/>
      <c r="H646" s="4"/>
      <c r="I646" s="4"/>
      <c r="J646" s="4"/>
      <c r="K646" s="4"/>
      <c r="L646" s="4"/>
      <c r="M646" s="4"/>
      <c r="N646" s="4"/>
      <c r="O646" s="4"/>
      <c r="P646" s="4"/>
      <c r="Q646" s="4"/>
      <c r="R646" s="4"/>
    </row>
    <row r="647" spans="6:18" ht="14.25" customHeight="1" x14ac:dyDescent="0.3">
      <c r="F647" s="4"/>
      <c r="G647" s="4"/>
      <c r="H647" s="4"/>
      <c r="I647" s="4"/>
      <c r="J647" s="4"/>
      <c r="K647" s="4"/>
      <c r="L647" s="4"/>
      <c r="M647" s="4"/>
      <c r="N647" s="4"/>
      <c r="O647" s="4"/>
      <c r="P647" s="4"/>
      <c r="Q647" s="4"/>
      <c r="R647" s="4"/>
    </row>
    <row r="648" spans="6:18" ht="14.25" customHeight="1" x14ac:dyDescent="0.3">
      <c r="F648" s="4"/>
      <c r="G648" s="4"/>
      <c r="H648" s="4"/>
      <c r="I648" s="4"/>
      <c r="J648" s="4"/>
      <c r="K648" s="4"/>
      <c r="L648" s="4"/>
      <c r="M648" s="4"/>
      <c r="N648" s="4"/>
      <c r="O648" s="4"/>
      <c r="P648" s="4"/>
      <c r="Q648" s="4"/>
      <c r="R648" s="4"/>
    </row>
    <row r="649" spans="6:18" ht="14.25" customHeight="1" x14ac:dyDescent="0.3">
      <c r="F649" s="4"/>
      <c r="G649" s="4"/>
      <c r="H649" s="4"/>
      <c r="I649" s="4"/>
      <c r="J649" s="4"/>
      <c r="K649" s="4"/>
      <c r="L649" s="4"/>
      <c r="M649" s="4"/>
      <c r="N649" s="4"/>
      <c r="O649" s="4"/>
      <c r="P649" s="4"/>
      <c r="Q649" s="4"/>
      <c r="R649" s="4"/>
    </row>
    <row r="650" spans="6:18" ht="14.25" customHeight="1" x14ac:dyDescent="0.3">
      <c r="F650" s="4"/>
      <c r="G650" s="4"/>
      <c r="H650" s="4"/>
      <c r="I650" s="4"/>
      <c r="J650" s="4"/>
      <c r="K650" s="4"/>
      <c r="L650" s="4"/>
      <c r="M650" s="4"/>
      <c r="N650" s="4"/>
      <c r="O650" s="4"/>
      <c r="P650" s="4"/>
      <c r="Q650" s="4"/>
      <c r="R650" s="4"/>
    </row>
    <row r="651" spans="6:18" ht="14.25" customHeight="1" x14ac:dyDescent="0.3">
      <c r="F651" s="4"/>
      <c r="G651" s="4"/>
      <c r="H651" s="4"/>
      <c r="I651" s="4"/>
      <c r="J651" s="4"/>
      <c r="K651" s="4"/>
      <c r="L651" s="4"/>
      <c r="M651" s="4"/>
      <c r="N651" s="4"/>
      <c r="O651" s="4"/>
      <c r="P651" s="4"/>
      <c r="Q651" s="4"/>
      <c r="R651" s="4"/>
    </row>
    <row r="652" spans="6:18" ht="14.25" customHeight="1" x14ac:dyDescent="0.3">
      <c r="F652" s="4"/>
      <c r="G652" s="4"/>
      <c r="H652" s="4"/>
      <c r="I652" s="4"/>
      <c r="J652" s="4"/>
      <c r="K652" s="4"/>
      <c r="L652" s="4"/>
      <c r="M652" s="4"/>
      <c r="N652" s="4"/>
      <c r="O652" s="4"/>
      <c r="P652" s="4"/>
      <c r="Q652" s="4"/>
      <c r="R652" s="4"/>
    </row>
    <row r="653" spans="6:18" ht="14.25" customHeight="1" x14ac:dyDescent="0.3">
      <c r="F653" s="4"/>
      <c r="G653" s="4"/>
      <c r="H653" s="4"/>
      <c r="I653" s="4"/>
      <c r="J653" s="4"/>
      <c r="K653" s="4"/>
      <c r="L653" s="4"/>
      <c r="M653" s="4"/>
      <c r="N653" s="4"/>
      <c r="O653" s="4"/>
      <c r="P653" s="4"/>
      <c r="Q653" s="4"/>
      <c r="R653" s="4"/>
    </row>
    <row r="654" spans="6:18" ht="14.25" customHeight="1" x14ac:dyDescent="0.3">
      <c r="F654" s="4"/>
      <c r="G654" s="4"/>
      <c r="H654" s="4"/>
      <c r="I654" s="4"/>
      <c r="J654" s="4"/>
      <c r="K654" s="4"/>
      <c r="L654" s="4"/>
      <c r="M654" s="4"/>
      <c r="N654" s="4"/>
      <c r="O654" s="4"/>
      <c r="P654" s="4"/>
      <c r="Q654" s="4"/>
      <c r="R654" s="4"/>
    </row>
    <row r="655" spans="6:18" ht="14.25" customHeight="1" x14ac:dyDescent="0.3">
      <c r="F655" s="4"/>
      <c r="G655" s="4"/>
      <c r="H655" s="4"/>
      <c r="I655" s="4"/>
      <c r="J655" s="4"/>
      <c r="K655" s="4"/>
      <c r="L655" s="4"/>
      <c r="M655" s="4"/>
      <c r="N655" s="4"/>
      <c r="O655" s="4"/>
      <c r="P655" s="4"/>
      <c r="Q655" s="4"/>
      <c r="R655" s="4"/>
    </row>
    <row r="656" spans="6:18" ht="14.25" customHeight="1" x14ac:dyDescent="0.3">
      <c r="F656" s="4"/>
      <c r="G656" s="4"/>
      <c r="H656" s="4"/>
      <c r="I656" s="4"/>
      <c r="J656" s="4"/>
      <c r="K656" s="4"/>
      <c r="L656" s="4"/>
      <c r="M656" s="4"/>
      <c r="N656" s="4"/>
      <c r="O656" s="4"/>
      <c r="P656" s="4"/>
      <c r="Q656" s="4"/>
      <c r="R656" s="4"/>
    </row>
    <row r="657" spans="6:18" ht="14.25" customHeight="1" x14ac:dyDescent="0.3">
      <c r="F657" s="4"/>
      <c r="G657" s="4"/>
      <c r="H657" s="4"/>
      <c r="I657" s="4"/>
      <c r="J657" s="4"/>
      <c r="K657" s="4"/>
      <c r="L657" s="4"/>
      <c r="M657" s="4"/>
      <c r="N657" s="4"/>
      <c r="O657" s="4"/>
      <c r="P657" s="4"/>
      <c r="Q657" s="4"/>
      <c r="R657" s="4"/>
    </row>
    <row r="658" spans="6:18" ht="14.25" customHeight="1" x14ac:dyDescent="0.3">
      <c r="F658" s="4"/>
      <c r="G658" s="4"/>
      <c r="H658" s="4"/>
      <c r="I658" s="4"/>
      <c r="J658" s="4"/>
      <c r="K658" s="4"/>
      <c r="L658" s="4"/>
      <c r="M658" s="4"/>
      <c r="N658" s="4"/>
      <c r="O658" s="4"/>
      <c r="P658" s="4"/>
      <c r="Q658" s="4"/>
      <c r="R658" s="4"/>
    </row>
    <row r="659" spans="6:18" ht="14.25" customHeight="1" x14ac:dyDescent="0.3">
      <c r="F659" s="4"/>
      <c r="G659" s="4"/>
      <c r="H659" s="4"/>
      <c r="I659" s="4"/>
      <c r="J659" s="4"/>
      <c r="K659" s="4"/>
      <c r="L659" s="4"/>
      <c r="M659" s="4"/>
      <c r="N659" s="4"/>
      <c r="O659" s="4"/>
      <c r="P659" s="4"/>
      <c r="Q659" s="4"/>
      <c r="R659" s="4"/>
    </row>
    <row r="660" spans="6:18" ht="14.25" customHeight="1" x14ac:dyDescent="0.3">
      <c r="F660" s="4"/>
      <c r="G660" s="4"/>
      <c r="H660" s="4"/>
      <c r="I660" s="4"/>
      <c r="J660" s="4"/>
      <c r="K660" s="4"/>
      <c r="L660" s="4"/>
      <c r="M660" s="4"/>
      <c r="N660" s="4"/>
      <c r="O660" s="4"/>
      <c r="P660" s="4"/>
      <c r="Q660" s="4"/>
      <c r="R660" s="4"/>
    </row>
    <row r="661" spans="6:18" ht="14.25" customHeight="1" x14ac:dyDescent="0.3">
      <c r="F661" s="4"/>
      <c r="G661" s="4"/>
      <c r="H661" s="4"/>
      <c r="I661" s="4"/>
      <c r="J661" s="4"/>
      <c r="K661" s="4"/>
      <c r="L661" s="4"/>
      <c r="M661" s="4"/>
      <c r="N661" s="4"/>
      <c r="O661" s="4"/>
      <c r="P661" s="4"/>
      <c r="Q661" s="4"/>
      <c r="R661" s="4"/>
    </row>
    <row r="662" spans="6:18" ht="14.25" customHeight="1" x14ac:dyDescent="0.3">
      <c r="F662" s="4"/>
      <c r="G662" s="4"/>
      <c r="H662" s="4"/>
      <c r="I662" s="4"/>
      <c r="J662" s="4"/>
      <c r="K662" s="4"/>
      <c r="L662" s="4"/>
      <c r="M662" s="4"/>
      <c r="N662" s="4"/>
      <c r="O662" s="4"/>
      <c r="P662" s="4"/>
      <c r="Q662" s="4"/>
      <c r="R662" s="4"/>
    </row>
    <row r="663" spans="6:18" ht="14.25" customHeight="1" x14ac:dyDescent="0.3">
      <c r="F663" s="4"/>
      <c r="G663" s="4"/>
      <c r="H663" s="4"/>
      <c r="I663" s="4"/>
      <c r="J663" s="4"/>
      <c r="K663" s="4"/>
      <c r="L663" s="4"/>
      <c r="M663" s="4"/>
      <c r="N663" s="4"/>
      <c r="O663" s="4"/>
      <c r="P663" s="4"/>
      <c r="Q663" s="4"/>
      <c r="R663" s="4"/>
    </row>
    <row r="664" spans="6:18" ht="14.25" customHeight="1" x14ac:dyDescent="0.3">
      <c r="F664" s="4"/>
      <c r="G664" s="4"/>
      <c r="H664" s="4"/>
      <c r="I664" s="4"/>
      <c r="J664" s="4"/>
      <c r="K664" s="4"/>
      <c r="L664" s="4"/>
      <c r="M664" s="4"/>
      <c r="N664" s="4"/>
      <c r="O664" s="4"/>
      <c r="P664" s="4"/>
      <c r="Q664" s="4"/>
      <c r="R664" s="4"/>
    </row>
    <row r="665" spans="6:18" ht="14.25" customHeight="1" x14ac:dyDescent="0.3">
      <c r="F665" s="4"/>
      <c r="G665" s="4"/>
      <c r="H665" s="4"/>
      <c r="I665" s="4"/>
      <c r="J665" s="4"/>
      <c r="K665" s="4"/>
      <c r="L665" s="4"/>
      <c r="M665" s="4"/>
      <c r="N665" s="4"/>
      <c r="O665" s="4"/>
      <c r="P665" s="4"/>
      <c r="Q665" s="4"/>
      <c r="R665" s="4"/>
    </row>
    <row r="666" spans="6:18" ht="14.25" customHeight="1" x14ac:dyDescent="0.3">
      <c r="F666" s="4"/>
      <c r="G666" s="4"/>
      <c r="H666" s="4"/>
      <c r="I666" s="4"/>
      <c r="J666" s="4"/>
      <c r="K666" s="4"/>
      <c r="L666" s="4"/>
      <c r="M666" s="4"/>
      <c r="N666" s="4"/>
      <c r="O666" s="4"/>
      <c r="P666" s="4"/>
      <c r="Q666" s="4"/>
      <c r="R666" s="4"/>
    </row>
    <row r="667" spans="6:18" ht="14.25" customHeight="1" x14ac:dyDescent="0.3">
      <c r="F667" s="4"/>
      <c r="G667" s="4"/>
      <c r="H667" s="4"/>
      <c r="I667" s="4"/>
      <c r="J667" s="4"/>
      <c r="K667" s="4"/>
      <c r="L667" s="4"/>
      <c r="M667" s="4"/>
      <c r="N667" s="4"/>
      <c r="O667" s="4"/>
      <c r="P667" s="4"/>
      <c r="Q667" s="4"/>
      <c r="R667" s="4"/>
    </row>
    <row r="668" spans="6:18" ht="14.25" customHeight="1" x14ac:dyDescent="0.3">
      <c r="F668" s="4"/>
      <c r="G668" s="4"/>
      <c r="H668" s="4"/>
      <c r="I668" s="4"/>
      <c r="J668" s="4"/>
      <c r="K668" s="4"/>
      <c r="L668" s="4"/>
      <c r="M668" s="4"/>
      <c r="N668" s="4"/>
      <c r="O668" s="4"/>
      <c r="P668" s="4"/>
      <c r="Q668" s="4"/>
      <c r="R668" s="4"/>
    </row>
    <row r="669" spans="6:18" ht="14.25" customHeight="1" x14ac:dyDescent="0.3">
      <c r="F669" s="4"/>
      <c r="G669" s="4"/>
      <c r="H669" s="4"/>
      <c r="I669" s="4"/>
      <c r="J669" s="4"/>
      <c r="K669" s="4"/>
      <c r="L669" s="4"/>
      <c r="M669" s="4"/>
      <c r="N669" s="4"/>
      <c r="O669" s="4"/>
      <c r="P669" s="4"/>
      <c r="Q669" s="4"/>
      <c r="R669" s="4"/>
    </row>
    <row r="670" spans="6:18" ht="14.25" customHeight="1" x14ac:dyDescent="0.3">
      <c r="F670" s="4"/>
      <c r="G670" s="4"/>
      <c r="H670" s="4"/>
      <c r="I670" s="4"/>
      <c r="J670" s="4"/>
      <c r="K670" s="4"/>
      <c r="L670" s="4"/>
      <c r="M670" s="4"/>
      <c r="N670" s="4"/>
      <c r="O670" s="4"/>
      <c r="P670" s="4"/>
      <c r="Q670" s="4"/>
      <c r="R670" s="4"/>
    </row>
    <row r="671" spans="6:18" ht="14.25" customHeight="1" x14ac:dyDescent="0.3">
      <c r="F671" s="4"/>
      <c r="G671" s="4"/>
      <c r="H671" s="4"/>
      <c r="I671" s="4"/>
      <c r="J671" s="4"/>
      <c r="K671" s="4"/>
      <c r="L671" s="4"/>
      <c r="M671" s="4"/>
      <c r="N671" s="4"/>
      <c r="O671" s="4"/>
      <c r="P671" s="4"/>
      <c r="Q671" s="4"/>
      <c r="R671" s="4"/>
    </row>
    <row r="672" spans="6:18" ht="14.25" customHeight="1" x14ac:dyDescent="0.3">
      <c r="F672" s="4"/>
      <c r="G672" s="4"/>
      <c r="H672" s="4"/>
      <c r="I672" s="4"/>
      <c r="J672" s="4"/>
      <c r="K672" s="4"/>
      <c r="L672" s="4"/>
      <c r="M672" s="4"/>
      <c r="N672" s="4"/>
      <c r="O672" s="4"/>
      <c r="P672" s="4"/>
      <c r="Q672" s="4"/>
      <c r="R672" s="4"/>
    </row>
    <row r="673" spans="6:18" ht="14.25" customHeight="1" x14ac:dyDescent="0.3">
      <c r="F673" s="4"/>
      <c r="G673" s="4"/>
      <c r="H673" s="4"/>
      <c r="I673" s="4"/>
      <c r="J673" s="4"/>
      <c r="K673" s="4"/>
      <c r="L673" s="4"/>
      <c r="M673" s="4"/>
      <c r="N673" s="4"/>
      <c r="O673" s="4"/>
      <c r="P673" s="4"/>
      <c r="Q673" s="4"/>
      <c r="R673" s="4"/>
    </row>
    <row r="674" spans="6:18" ht="14.25" customHeight="1" x14ac:dyDescent="0.3">
      <c r="F674" s="4"/>
      <c r="G674" s="4"/>
      <c r="H674" s="4"/>
      <c r="I674" s="4"/>
      <c r="J674" s="4"/>
      <c r="K674" s="4"/>
      <c r="L674" s="4"/>
      <c r="M674" s="4"/>
      <c r="N674" s="4"/>
      <c r="O674" s="4"/>
      <c r="P674" s="4"/>
      <c r="Q674" s="4"/>
      <c r="R674" s="4"/>
    </row>
    <row r="675" spans="6:18" ht="14.25" customHeight="1" x14ac:dyDescent="0.3">
      <c r="F675" s="4"/>
      <c r="G675" s="4"/>
      <c r="H675" s="4"/>
      <c r="I675" s="4"/>
      <c r="J675" s="4"/>
      <c r="K675" s="4"/>
      <c r="L675" s="4"/>
      <c r="M675" s="4"/>
      <c r="N675" s="4"/>
      <c r="O675" s="4"/>
      <c r="P675" s="4"/>
      <c r="Q675" s="4"/>
      <c r="R675" s="4"/>
    </row>
    <row r="676" spans="6:18" ht="14.25" customHeight="1" x14ac:dyDescent="0.3">
      <c r="F676" s="4"/>
      <c r="G676" s="4"/>
      <c r="H676" s="4"/>
      <c r="I676" s="4"/>
      <c r="J676" s="4"/>
      <c r="K676" s="4"/>
      <c r="L676" s="4"/>
      <c r="M676" s="4"/>
      <c r="N676" s="4"/>
      <c r="O676" s="4"/>
      <c r="P676" s="4"/>
      <c r="Q676" s="4"/>
      <c r="R676" s="4"/>
    </row>
    <row r="677" spans="6:18" ht="14.25" customHeight="1" x14ac:dyDescent="0.3">
      <c r="F677" s="4"/>
      <c r="G677" s="4"/>
      <c r="H677" s="4"/>
      <c r="I677" s="4"/>
      <c r="J677" s="4"/>
      <c r="K677" s="4"/>
      <c r="L677" s="4"/>
      <c r="M677" s="4"/>
      <c r="N677" s="4"/>
      <c r="O677" s="4"/>
      <c r="P677" s="4"/>
      <c r="Q677" s="4"/>
      <c r="R677" s="4"/>
    </row>
    <row r="678" spans="6:18" ht="14.25" customHeight="1" x14ac:dyDescent="0.3">
      <c r="F678" s="4"/>
      <c r="G678" s="4"/>
      <c r="H678" s="4"/>
      <c r="I678" s="4"/>
      <c r="J678" s="4"/>
      <c r="K678" s="4"/>
      <c r="L678" s="4"/>
      <c r="M678" s="4"/>
      <c r="N678" s="4"/>
      <c r="O678" s="4"/>
      <c r="P678" s="4"/>
      <c r="Q678" s="4"/>
      <c r="R678" s="4"/>
    </row>
    <row r="679" spans="6:18" ht="14.25" customHeight="1" x14ac:dyDescent="0.3">
      <c r="F679" s="4"/>
      <c r="G679" s="4"/>
      <c r="H679" s="4"/>
      <c r="I679" s="4"/>
      <c r="J679" s="4"/>
      <c r="K679" s="4"/>
      <c r="L679" s="4"/>
      <c r="M679" s="4"/>
      <c r="N679" s="4"/>
      <c r="O679" s="4"/>
      <c r="P679" s="4"/>
      <c r="Q679" s="4"/>
      <c r="R679" s="4"/>
    </row>
    <row r="680" spans="6:18" ht="14.25" customHeight="1" x14ac:dyDescent="0.3">
      <c r="F680" s="4"/>
      <c r="G680" s="4"/>
      <c r="H680" s="4"/>
      <c r="I680" s="4"/>
      <c r="J680" s="4"/>
      <c r="K680" s="4"/>
      <c r="L680" s="4"/>
      <c r="M680" s="4"/>
      <c r="N680" s="4"/>
      <c r="O680" s="4"/>
      <c r="P680" s="4"/>
      <c r="Q680" s="4"/>
      <c r="R680" s="4"/>
    </row>
    <row r="681" spans="6:18" ht="14.25" customHeight="1" x14ac:dyDescent="0.3">
      <c r="F681" s="4"/>
      <c r="G681" s="4"/>
      <c r="H681" s="4"/>
      <c r="I681" s="4"/>
      <c r="J681" s="4"/>
      <c r="K681" s="4"/>
      <c r="L681" s="4"/>
      <c r="M681" s="4"/>
      <c r="N681" s="4"/>
      <c r="O681" s="4"/>
      <c r="P681" s="4"/>
      <c r="Q681" s="4"/>
      <c r="R681" s="4"/>
    </row>
    <row r="682" spans="6:18" ht="14.25" customHeight="1" x14ac:dyDescent="0.3">
      <c r="F682" s="4"/>
      <c r="G682" s="4"/>
      <c r="H682" s="4"/>
      <c r="I682" s="4"/>
      <c r="J682" s="4"/>
      <c r="K682" s="4"/>
      <c r="L682" s="4"/>
      <c r="M682" s="4"/>
      <c r="N682" s="4"/>
      <c r="O682" s="4"/>
      <c r="P682" s="4"/>
      <c r="Q682" s="4"/>
      <c r="R682" s="4"/>
    </row>
    <row r="683" spans="6:18" ht="14.25" customHeight="1" x14ac:dyDescent="0.3">
      <c r="F683" s="4"/>
      <c r="G683" s="4"/>
      <c r="H683" s="4"/>
      <c r="I683" s="4"/>
      <c r="J683" s="4"/>
      <c r="K683" s="4"/>
      <c r="L683" s="4"/>
      <c r="M683" s="4"/>
      <c r="N683" s="4"/>
      <c r="O683" s="4"/>
      <c r="P683" s="4"/>
      <c r="Q683" s="4"/>
      <c r="R683" s="4"/>
    </row>
    <row r="684" spans="6:18" ht="14.25" customHeight="1" x14ac:dyDescent="0.3">
      <c r="F684" s="4"/>
      <c r="G684" s="4"/>
      <c r="H684" s="4"/>
      <c r="I684" s="4"/>
      <c r="J684" s="4"/>
      <c r="K684" s="4"/>
      <c r="L684" s="4"/>
      <c r="M684" s="4"/>
      <c r="N684" s="4"/>
      <c r="O684" s="4"/>
      <c r="P684" s="4"/>
      <c r="Q684" s="4"/>
      <c r="R684" s="4"/>
    </row>
    <row r="685" spans="6:18" ht="14.25" customHeight="1" x14ac:dyDescent="0.3">
      <c r="F685" s="4"/>
      <c r="G685" s="4"/>
      <c r="H685" s="4"/>
      <c r="I685" s="4"/>
      <c r="J685" s="4"/>
      <c r="K685" s="4"/>
      <c r="L685" s="4"/>
      <c r="M685" s="4"/>
      <c r="N685" s="4"/>
      <c r="O685" s="4"/>
      <c r="P685" s="4"/>
      <c r="Q685" s="4"/>
      <c r="R685" s="4"/>
    </row>
    <row r="686" spans="6:18" ht="14.25" customHeight="1" x14ac:dyDescent="0.3">
      <c r="F686" s="4"/>
      <c r="G686" s="4"/>
      <c r="H686" s="4"/>
      <c r="I686" s="4"/>
      <c r="J686" s="4"/>
      <c r="K686" s="4"/>
      <c r="L686" s="4"/>
      <c r="M686" s="4"/>
      <c r="N686" s="4"/>
      <c r="O686" s="4"/>
      <c r="P686" s="4"/>
      <c r="Q686" s="4"/>
      <c r="R686" s="4"/>
    </row>
    <row r="687" spans="6:18" ht="14.25" customHeight="1" x14ac:dyDescent="0.3">
      <c r="F687" s="4"/>
      <c r="G687" s="4"/>
      <c r="H687" s="4"/>
      <c r="I687" s="4"/>
      <c r="J687" s="4"/>
      <c r="K687" s="4"/>
      <c r="L687" s="4"/>
      <c r="M687" s="4"/>
      <c r="N687" s="4"/>
      <c r="O687" s="4"/>
      <c r="P687" s="4"/>
      <c r="Q687" s="4"/>
      <c r="R687" s="4"/>
    </row>
    <row r="688" spans="6:18" ht="14.25" customHeight="1" x14ac:dyDescent="0.3">
      <c r="F688" s="4"/>
      <c r="G688" s="4"/>
      <c r="H688" s="4"/>
      <c r="I688" s="4"/>
      <c r="J688" s="4"/>
      <c r="K688" s="4"/>
      <c r="L688" s="4"/>
      <c r="M688" s="4"/>
      <c r="N688" s="4"/>
      <c r="O688" s="4"/>
      <c r="P688" s="4"/>
      <c r="Q688" s="4"/>
      <c r="R688" s="4"/>
    </row>
    <row r="689" spans="6:18" ht="14.25" customHeight="1" x14ac:dyDescent="0.3">
      <c r="F689" s="4"/>
      <c r="G689" s="4"/>
      <c r="H689" s="4"/>
      <c r="I689" s="4"/>
      <c r="J689" s="4"/>
      <c r="K689" s="4"/>
      <c r="L689" s="4"/>
      <c r="M689" s="4"/>
      <c r="N689" s="4"/>
      <c r="O689" s="4"/>
      <c r="P689" s="4"/>
      <c r="Q689" s="4"/>
      <c r="R689" s="4"/>
    </row>
    <row r="690" spans="6:18" ht="14.25" customHeight="1" x14ac:dyDescent="0.3">
      <c r="F690" s="4"/>
      <c r="G690" s="4"/>
      <c r="H690" s="4"/>
      <c r="I690" s="4"/>
      <c r="J690" s="4"/>
      <c r="K690" s="4"/>
      <c r="L690" s="4"/>
      <c r="M690" s="4"/>
      <c r="N690" s="4"/>
      <c r="O690" s="4"/>
      <c r="P690" s="4"/>
      <c r="Q690" s="4"/>
      <c r="R690" s="4"/>
    </row>
    <row r="691" spans="6:18" ht="14.25" customHeight="1" x14ac:dyDescent="0.3">
      <c r="F691" s="4"/>
      <c r="G691" s="4"/>
      <c r="H691" s="4"/>
      <c r="I691" s="4"/>
      <c r="J691" s="4"/>
      <c r="K691" s="4"/>
      <c r="L691" s="4"/>
      <c r="M691" s="4"/>
      <c r="N691" s="4"/>
      <c r="O691" s="4"/>
      <c r="P691" s="4"/>
      <c r="Q691" s="4"/>
      <c r="R691" s="4"/>
    </row>
    <row r="692" spans="6:18" ht="14.25" customHeight="1" x14ac:dyDescent="0.3">
      <c r="F692" s="4"/>
      <c r="G692" s="4"/>
      <c r="H692" s="4"/>
      <c r="I692" s="4"/>
      <c r="J692" s="4"/>
      <c r="K692" s="4"/>
      <c r="L692" s="4"/>
      <c r="M692" s="4"/>
      <c r="N692" s="4"/>
      <c r="O692" s="4"/>
      <c r="P692" s="4"/>
      <c r="Q692" s="4"/>
      <c r="R692" s="4"/>
    </row>
    <row r="693" spans="6:18" ht="14.25" customHeight="1" x14ac:dyDescent="0.3">
      <c r="F693" s="4"/>
      <c r="G693" s="4"/>
      <c r="H693" s="4"/>
      <c r="I693" s="4"/>
      <c r="J693" s="4"/>
      <c r="K693" s="4"/>
      <c r="L693" s="4"/>
      <c r="M693" s="4"/>
      <c r="N693" s="4"/>
      <c r="O693" s="4"/>
      <c r="P693" s="4"/>
      <c r="Q693" s="4"/>
      <c r="R693" s="4"/>
    </row>
    <row r="694" spans="6:18" ht="14.25" customHeight="1" x14ac:dyDescent="0.3">
      <c r="F694" s="4"/>
      <c r="G694" s="4"/>
      <c r="H694" s="4"/>
      <c r="I694" s="4"/>
      <c r="J694" s="4"/>
      <c r="K694" s="4"/>
      <c r="L694" s="4"/>
      <c r="M694" s="4"/>
      <c r="N694" s="4"/>
      <c r="O694" s="4"/>
      <c r="P694" s="4"/>
      <c r="Q694" s="4"/>
      <c r="R694" s="4"/>
    </row>
    <row r="695" spans="6:18" ht="14.25" customHeight="1" x14ac:dyDescent="0.3">
      <c r="F695" s="4"/>
      <c r="G695" s="4"/>
      <c r="H695" s="4"/>
      <c r="I695" s="4"/>
      <c r="J695" s="4"/>
      <c r="K695" s="4"/>
      <c r="L695" s="4"/>
      <c r="M695" s="4"/>
      <c r="N695" s="4"/>
      <c r="O695" s="4"/>
      <c r="P695" s="4"/>
      <c r="Q695" s="4"/>
      <c r="R695" s="4"/>
    </row>
    <row r="696" spans="6:18" ht="14.25" customHeight="1" x14ac:dyDescent="0.3">
      <c r="F696" s="4"/>
      <c r="G696" s="4"/>
      <c r="H696" s="4"/>
      <c r="I696" s="4"/>
      <c r="J696" s="4"/>
      <c r="K696" s="4"/>
      <c r="L696" s="4"/>
      <c r="M696" s="4"/>
      <c r="N696" s="4"/>
      <c r="O696" s="4"/>
      <c r="P696" s="4"/>
      <c r="Q696" s="4"/>
      <c r="R696" s="4"/>
    </row>
    <row r="697" spans="6:18" ht="14.25" customHeight="1" x14ac:dyDescent="0.3">
      <c r="F697" s="4"/>
      <c r="G697" s="4"/>
      <c r="H697" s="4"/>
      <c r="I697" s="4"/>
      <c r="J697" s="4"/>
      <c r="K697" s="4"/>
      <c r="L697" s="4"/>
      <c r="M697" s="4"/>
      <c r="N697" s="4"/>
      <c r="O697" s="4"/>
      <c r="P697" s="4"/>
      <c r="Q697" s="4"/>
      <c r="R697" s="4"/>
    </row>
    <row r="698" spans="6:18" ht="14.25" customHeight="1" x14ac:dyDescent="0.3">
      <c r="F698" s="4"/>
      <c r="G698" s="4"/>
      <c r="H698" s="4"/>
      <c r="I698" s="4"/>
      <c r="J698" s="4"/>
      <c r="K698" s="4"/>
      <c r="L698" s="4"/>
      <c r="M698" s="4"/>
      <c r="N698" s="4"/>
      <c r="O698" s="4"/>
      <c r="P698" s="4"/>
      <c r="Q698" s="4"/>
      <c r="R698" s="4"/>
    </row>
    <row r="699" spans="6:18" ht="14.25" customHeight="1" x14ac:dyDescent="0.3">
      <c r="F699" s="4"/>
      <c r="G699" s="4"/>
      <c r="H699" s="4"/>
      <c r="I699" s="4"/>
      <c r="J699" s="4"/>
      <c r="K699" s="4"/>
      <c r="L699" s="4"/>
      <c r="M699" s="4"/>
      <c r="N699" s="4"/>
      <c r="O699" s="4"/>
      <c r="P699" s="4"/>
      <c r="Q699" s="4"/>
      <c r="R699" s="4"/>
    </row>
    <row r="700" spans="6:18" ht="14.25" customHeight="1" x14ac:dyDescent="0.3">
      <c r="F700" s="4"/>
      <c r="G700" s="4"/>
      <c r="H700" s="4"/>
      <c r="I700" s="4"/>
      <c r="J700" s="4"/>
      <c r="K700" s="4"/>
      <c r="L700" s="4"/>
      <c r="M700" s="4"/>
      <c r="N700" s="4"/>
      <c r="O700" s="4"/>
      <c r="P700" s="4"/>
      <c r="Q700" s="4"/>
      <c r="R700" s="4"/>
    </row>
    <row r="701" spans="6:18" ht="14.25" customHeight="1" x14ac:dyDescent="0.3">
      <c r="F701" s="4"/>
      <c r="G701" s="4"/>
      <c r="H701" s="4"/>
      <c r="I701" s="4"/>
      <c r="J701" s="4"/>
      <c r="K701" s="4"/>
      <c r="L701" s="4"/>
      <c r="M701" s="4"/>
      <c r="N701" s="4"/>
      <c r="O701" s="4"/>
      <c r="P701" s="4"/>
      <c r="Q701" s="4"/>
      <c r="R701" s="4"/>
    </row>
    <row r="702" spans="6:18" ht="14.25" customHeight="1" x14ac:dyDescent="0.3">
      <c r="F702" s="4"/>
      <c r="G702" s="4"/>
      <c r="H702" s="4"/>
      <c r="I702" s="4"/>
      <c r="J702" s="4"/>
      <c r="K702" s="4"/>
      <c r="L702" s="4"/>
      <c r="M702" s="4"/>
      <c r="N702" s="4"/>
      <c r="O702" s="4"/>
      <c r="P702" s="4"/>
      <c r="Q702" s="4"/>
      <c r="R702" s="4"/>
    </row>
    <row r="703" spans="6:18" ht="14.25" customHeight="1" x14ac:dyDescent="0.3">
      <c r="F703" s="4"/>
      <c r="G703" s="4"/>
      <c r="H703" s="4"/>
      <c r="I703" s="4"/>
      <c r="J703" s="4"/>
      <c r="K703" s="4"/>
      <c r="L703" s="4"/>
      <c r="M703" s="4"/>
      <c r="N703" s="4"/>
      <c r="O703" s="4"/>
      <c r="P703" s="4"/>
      <c r="Q703" s="4"/>
      <c r="R703" s="4"/>
    </row>
    <row r="704" spans="6:18" ht="14.25" customHeight="1" x14ac:dyDescent="0.3">
      <c r="F704" s="4"/>
      <c r="G704" s="4"/>
      <c r="H704" s="4"/>
      <c r="I704" s="4"/>
      <c r="J704" s="4"/>
      <c r="K704" s="4"/>
      <c r="L704" s="4"/>
      <c r="M704" s="4"/>
      <c r="N704" s="4"/>
      <c r="O704" s="4"/>
      <c r="P704" s="4"/>
      <c r="Q704" s="4"/>
      <c r="R704" s="4"/>
    </row>
    <row r="705" spans="6:18" ht="14.25" customHeight="1" x14ac:dyDescent="0.3">
      <c r="F705" s="4"/>
      <c r="G705" s="4"/>
      <c r="H705" s="4"/>
      <c r="I705" s="4"/>
      <c r="J705" s="4"/>
      <c r="K705" s="4"/>
      <c r="L705" s="4"/>
      <c r="M705" s="4"/>
      <c r="N705" s="4"/>
      <c r="O705" s="4"/>
      <c r="P705" s="4"/>
      <c r="Q705" s="4"/>
      <c r="R705" s="4"/>
    </row>
    <row r="706" spans="6:18" ht="14.25" customHeight="1" x14ac:dyDescent="0.3">
      <c r="F706" s="4"/>
      <c r="G706" s="4"/>
      <c r="H706" s="4"/>
      <c r="I706" s="4"/>
      <c r="J706" s="4"/>
      <c r="K706" s="4"/>
      <c r="L706" s="4"/>
      <c r="M706" s="4"/>
      <c r="N706" s="4"/>
      <c r="O706" s="4"/>
      <c r="P706" s="4"/>
      <c r="Q706" s="4"/>
      <c r="R706" s="4"/>
    </row>
    <row r="707" spans="6:18" ht="14.25" customHeight="1" x14ac:dyDescent="0.3">
      <c r="F707" s="4"/>
      <c r="G707" s="4"/>
      <c r="H707" s="4"/>
      <c r="I707" s="4"/>
      <c r="J707" s="4"/>
      <c r="K707" s="4"/>
      <c r="L707" s="4"/>
      <c r="M707" s="4"/>
      <c r="N707" s="4"/>
      <c r="O707" s="4"/>
      <c r="P707" s="4"/>
      <c r="Q707" s="4"/>
      <c r="R707" s="4"/>
    </row>
    <row r="708" spans="6:18" ht="14.25" customHeight="1" x14ac:dyDescent="0.3">
      <c r="F708" s="4"/>
      <c r="G708" s="4"/>
      <c r="H708" s="4"/>
      <c r="I708" s="4"/>
      <c r="J708" s="4"/>
      <c r="K708" s="4"/>
      <c r="L708" s="4"/>
      <c r="M708" s="4"/>
      <c r="N708" s="4"/>
      <c r="O708" s="4"/>
      <c r="P708" s="4"/>
      <c r="Q708" s="4"/>
      <c r="R708" s="4"/>
    </row>
    <row r="709" spans="6:18" ht="14.25" customHeight="1" x14ac:dyDescent="0.3">
      <c r="F709" s="4"/>
      <c r="G709" s="4"/>
      <c r="H709" s="4"/>
      <c r="I709" s="4"/>
      <c r="J709" s="4"/>
      <c r="K709" s="4"/>
      <c r="L709" s="4"/>
      <c r="M709" s="4"/>
      <c r="N709" s="4"/>
      <c r="O709" s="4"/>
      <c r="P709" s="4"/>
      <c r="Q709" s="4"/>
      <c r="R709" s="4"/>
    </row>
    <row r="710" spans="6:18" ht="14.25" customHeight="1" x14ac:dyDescent="0.3">
      <c r="F710" s="4"/>
      <c r="G710" s="4"/>
      <c r="H710" s="4"/>
      <c r="I710" s="4"/>
      <c r="J710" s="4"/>
      <c r="K710" s="4"/>
      <c r="L710" s="4"/>
      <c r="M710" s="4"/>
      <c r="N710" s="4"/>
      <c r="O710" s="4"/>
      <c r="P710" s="4"/>
      <c r="Q710" s="4"/>
      <c r="R710" s="4"/>
    </row>
    <row r="711" spans="6:18" ht="14.25" customHeight="1" x14ac:dyDescent="0.3">
      <c r="F711" s="4"/>
      <c r="G711" s="4"/>
      <c r="H711" s="4"/>
      <c r="I711" s="4"/>
      <c r="J711" s="4"/>
      <c r="K711" s="4"/>
      <c r="L711" s="4"/>
      <c r="M711" s="4"/>
      <c r="N711" s="4"/>
      <c r="O711" s="4"/>
      <c r="P711" s="4"/>
      <c r="Q711" s="4"/>
      <c r="R711" s="4"/>
    </row>
    <row r="712" spans="6:18" ht="14.25" customHeight="1" x14ac:dyDescent="0.3">
      <c r="F712" s="4"/>
      <c r="G712" s="4"/>
      <c r="H712" s="4"/>
      <c r="I712" s="4"/>
      <c r="J712" s="4"/>
      <c r="K712" s="4"/>
      <c r="L712" s="4"/>
      <c r="M712" s="4"/>
      <c r="N712" s="4"/>
      <c r="O712" s="4"/>
      <c r="P712" s="4"/>
      <c r="Q712" s="4"/>
      <c r="R712" s="4"/>
    </row>
    <row r="713" spans="6:18" ht="14.25" customHeight="1" x14ac:dyDescent="0.3">
      <c r="F713" s="4"/>
      <c r="G713" s="4"/>
      <c r="H713" s="4"/>
      <c r="I713" s="4"/>
      <c r="J713" s="4"/>
      <c r="K713" s="4"/>
      <c r="L713" s="4"/>
      <c r="M713" s="4"/>
      <c r="N713" s="4"/>
      <c r="O713" s="4"/>
      <c r="P713" s="4"/>
      <c r="Q713" s="4"/>
      <c r="R713" s="4"/>
    </row>
    <row r="714" spans="6:18" ht="14.25" customHeight="1" x14ac:dyDescent="0.3">
      <c r="F714" s="4"/>
      <c r="G714" s="4"/>
      <c r="H714" s="4"/>
      <c r="I714" s="4"/>
      <c r="J714" s="4"/>
      <c r="K714" s="4"/>
      <c r="L714" s="4"/>
      <c r="M714" s="4"/>
      <c r="N714" s="4"/>
      <c r="O714" s="4"/>
      <c r="P714" s="4"/>
      <c r="Q714" s="4"/>
      <c r="R714" s="4"/>
    </row>
    <row r="715" spans="6:18" ht="14.25" customHeight="1" x14ac:dyDescent="0.3">
      <c r="F715" s="4"/>
      <c r="G715" s="4"/>
      <c r="H715" s="4"/>
      <c r="I715" s="4"/>
      <c r="J715" s="4"/>
      <c r="K715" s="4"/>
      <c r="L715" s="4"/>
      <c r="M715" s="4"/>
      <c r="N715" s="4"/>
      <c r="O715" s="4"/>
      <c r="P715" s="4"/>
      <c r="Q715" s="4"/>
      <c r="R715" s="4"/>
    </row>
    <row r="716" spans="6:18" ht="14.25" customHeight="1" x14ac:dyDescent="0.3">
      <c r="F716" s="4"/>
      <c r="G716" s="4"/>
      <c r="H716" s="4"/>
      <c r="I716" s="4"/>
      <c r="J716" s="4"/>
      <c r="K716" s="4"/>
      <c r="L716" s="4"/>
      <c r="M716" s="4"/>
      <c r="N716" s="4"/>
      <c r="O716" s="4"/>
      <c r="P716" s="4"/>
      <c r="Q716" s="4"/>
      <c r="R716" s="4"/>
    </row>
    <row r="717" spans="6:18" ht="14.25" customHeight="1" x14ac:dyDescent="0.3">
      <c r="F717" s="4"/>
      <c r="G717" s="4"/>
      <c r="H717" s="4"/>
      <c r="I717" s="4"/>
      <c r="J717" s="4"/>
      <c r="K717" s="4"/>
      <c r="L717" s="4"/>
      <c r="M717" s="4"/>
      <c r="N717" s="4"/>
      <c r="O717" s="4"/>
      <c r="P717" s="4"/>
      <c r="Q717" s="4"/>
      <c r="R717" s="4"/>
    </row>
    <row r="718" spans="6:18" ht="14.25" customHeight="1" x14ac:dyDescent="0.3">
      <c r="F718" s="4"/>
      <c r="G718" s="4"/>
      <c r="H718" s="4"/>
      <c r="I718" s="4"/>
      <c r="J718" s="4"/>
      <c r="K718" s="4"/>
      <c r="L718" s="4"/>
      <c r="M718" s="4"/>
      <c r="N718" s="4"/>
      <c r="O718" s="4"/>
      <c r="P718" s="4"/>
      <c r="Q718" s="4"/>
      <c r="R718" s="4"/>
    </row>
    <row r="719" spans="6:18" ht="14.25" customHeight="1" x14ac:dyDescent="0.3">
      <c r="F719" s="4"/>
      <c r="G719" s="4"/>
      <c r="H719" s="4"/>
      <c r="I719" s="4"/>
      <c r="J719" s="4"/>
      <c r="K719" s="4"/>
      <c r="L719" s="4"/>
      <c r="M719" s="4"/>
      <c r="N719" s="4"/>
      <c r="O719" s="4"/>
      <c r="P719" s="4"/>
      <c r="Q719" s="4"/>
      <c r="R719" s="4"/>
    </row>
    <row r="720" spans="6:18" ht="14.25" customHeight="1" x14ac:dyDescent="0.3">
      <c r="F720" s="4"/>
      <c r="G720" s="4"/>
      <c r="H720" s="4"/>
      <c r="I720" s="4"/>
      <c r="J720" s="4"/>
      <c r="K720" s="4"/>
      <c r="L720" s="4"/>
      <c r="M720" s="4"/>
      <c r="N720" s="4"/>
      <c r="O720" s="4"/>
      <c r="P720" s="4"/>
      <c r="Q720" s="4"/>
      <c r="R720" s="4"/>
    </row>
    <row r="721" spans="6:18" ht="14.25" customHeight="1" x14ac:dyDescent="0.3">
      <c r="F721" s="4"/>
      <c r="G721" s="4"/>
      <c r="H721" s="4"/>
      <c r="I721" s="4"/>
      <c r="J721" s="4"/>
      <c r="K721" s="4"/>
      <c r="L721" s="4"/>
      <c r="M721" s="4"/>
      <c r="N721" s="4"/>
      <c r="O721" s="4"/>
      <c r="P721" s="4"/>
      <c r="Q721" s="4"/>
      <c r="R721" s="4"/>
    </row>
    <row r="722" spans="6:18" ht="14.25" customHeight="1" x14ac:dyDescent="0.3">
      <c r="F722" s="4"/>
      <c r="G722" s="4"/>
      <c r="H722" s="4"/>
      <c r="I722" s="4"/>
      <c r="J722" s="4"/>
      <c r="K722" s="4"/>
      <c r="L722" s="4"/>
      <c r="M722" s="4"/>
      <c r="N722" s="4"/>
      <c r="O722" s="4"/>
      <c r="P722" s="4"/>
      <c r="Q722" s="4"/>
      <c r="R722" s="4"/>
    </row>
    <row r="723" spans="6:18" ht="14.25" customHeight="1" x14ac:dyDescent="0.3">
      <c r="F723" s="4"/>
      <c r="G723" s="4"/>
      <c r="H723" s="4"/>
      <c r="I723" s="4"/>
      <c r="J723" s="4"/>
      <c r="K723" s="4"/>
      <c r="L723" s="4"/>
      <c r="M723" s="4"/>
      <c r="N723" s="4"/>
      <c r="O723" s="4"/>
      <c r="P723" s="4"/>
      <c r="Q723" s="4"/>
      <c r="R723" s="4"/>
    </row>
    <row r="724" spans="6:18" ht="14.25" customHeight="1" x14ac:dyDescent="0.3">
      <c r="F724" s="4"/>
      <c r="G724" s="4"/>
      <c r="H724" s="4"/>
      <c r="I724" s="4"/>
      <c r="J724" s="4"/>
      <c r="K724" s="4"/>
      <c r="L724" s="4"/>
      <c r="M724" s="4"/>
      <c r="N724" s="4"/>
      <c r="O724" s="4"/>
      <c r="P724" s="4"/>
      <c r="Q724" s="4"/>
      <c r="R724" s="4"/>
    </row>
    <row r="725" spans="6:18" ht="14.25" customHeight="1" x14ac:dyDescent="0.3">
      <c r="F725" s="4"/>
      <c r="G725" s="4"/>
      <c r="H725" s="4"/>
      <c r="I725" s="4"/>
      <c r="J725" s="4"/>
      <c r="K725" s="4"/>
      <c r="L725" s="4"/>
      <c r="M725" s="4"/>
      <c r="N725" s="4"/>
      <c r="O725" s="4"/>
      <c r="P725" s="4"/>
      <c r="Q725" s="4"/>
      <c r="R725" s="4"/>
    </row>
    <row r="726" spans="6:18" ht="14.25" customHeight="1" x14ac:dyDescent="0.3">
      <c r="F726" s="4"/>
      <c r="G726" s="4"/>
      <c r="H726" s="4"/>
      <c r="I726" s="4"/>
      <c r="J726" s="4"/>
      <c r="K726" s="4"/>
      <c r="L726" s="4"/>
      <c r="M726" s="4"/>
      <c r="N726" s="4"/>
      <c r="O726" s="4"/>
      <c r="P726" s="4"/>
      <c r="Q726" s="4"/>
      <c r="R726" s="4"/>
    </row>
    <row r="727" spans="6:18" ht="14.25" customHeight="1" x14ac:dyDescent="0.3">
      <c r="F727" s="4"/>
      <c r="G727" s="4"/>
      <c r="H727" s="4"/>
      <c r="I727" s="4"/>
      <c r="J727" s="4"/>
      <c r="K727" s="4"/>
      <c r="L727" s="4"/>
      <c r="M727" s="4"/>
      <c r="N727" s="4"/>
      <c r="O727" s="4"/>
      <c r="P727" s="4"/>
      <c r="Q727" s="4"/>
      <c r="R727" s="4"/>
    </row>
    <row r="728" spans="6:18" ht="14.25" customHeight="1" x14ac:dyDescent="0.3">
      <c r="F728" s="4"/>
      <c r="G728" s="4"/>
      <c r="H728" s="4"/>
      <c r="I728" s="4"/>
      <c r="J728" s="4"/>
      <c r="K728" s="4"/>
      <c r="L728" s="4"/>
      <c r="M728" s="4"/>
      <c r="N728" s="4"/>
      <c r="O728" s="4"/>
      <c r="P728" s="4"/>
      <c r="Q728" s="4"/>
      <c r="R728" s="4"/>
    </row>
    <row r="729" spans="6:18" ht="14.25" customHeight="1" x14ac:dyDescent="0.3">
      <c r="F729" s="4"/>
      <c r="G729" s="4"/>
      <c r="H729" s="4"/>
      <c r="I729" s="4"/>
      <c r="J729" s="4"/>
      <c r="K729" s="4"/>
      <c r="L729" s="4"/>
      <c r="M729" s="4"/>
      <c r="N729" s="4"/>
      <c r="O729" s="4"/>
      <c r="P729" s="4"/>
      <c r="Q729" s="4"/>
      <c r="R729" s="4"/>
    </row>
    <row r="730" spans="6:18" ht="14.25" customHeight="1" x14ac:dyDescent="0.3">
      <c r="F730" s="4"/>
      <c r="G730" s="4"/>
      <c r="H730" s="4"/>
      <c r="I730" s="4"/>
      <c r="J730" s="4"/>
      <c r="K730" s="4"/>
      <c r="L730" s="4"/>
      <c r="M730" s="4"/>
      <c r="N730" s="4"/>
      <c r="O730" s="4"/>
      <c r="P730" s="4"/>
      <c r="Q730" s="4"/>
      <c r="R730" s="4"/>
    </row>
    <row r="731" spans="6:18" ht="14.25" customHeight="1" x14ac:dyDescent="0.3">
      <c r="F731" s="4"/>
      <c r="G731" s="4"/>
      <c r="H731" s="4"/>
      <c r="I731" s="4"/>
      <c r="J731" s="4"/>
      <c r="K731" s="4"/>
      <c r="L731" s="4"/>
      <c r="M731" s="4"/>
      <c r="N731" s="4"/>
      <c r="O731" s="4"/>
      <c r="P731" s="4"/>
      <c r="Q731" s="4"/>
      <c r="R731" s="4"/>
    </row>
    <row r="732" spans="6:18" ht="14.25" customHeight="1" x14ac:dyDescent="0.3">
      <c r="F732" s="4"/>
      <c r="G732" s="4"/>
      <c r="H732" s="4"/>
      <c r="I732" s="4"/>
      <c r="J732" s="4"/>
      <c r="K732" s="4"/>
      <c r="L732" s="4"/>
      <c r="M732" s="4"/>
      <c r="N732" s="4"/>
      <c r="O732" s="4"/>
      <c r="P732" s="4"/>
      <c r="Q732" s="4"/>
      <c r="R732" s="4"/>
    </row>
    <row r="733" spans="6:18" ht="14.25" customHeight="1" x14ac:dyDescent="0.3">
      <c r="F733" s="4"/>
      <c r="G733" s="4"/>
      <c r="H733" s="4"/>
      <c r="I733" s="4"/>
      <c r="J733" s="4"/>
      <c r="K733" s="4"/>
      <c r="L733" s="4"/>
      <c r="M733" s="4"/>
      <c r="N733" s="4"/>
      <c r="O733" s="4"/>
      <c r="P733" s="4"/>
      <c r="Q733" s="4"/>
      <c r="R733" s="4"/>
    </row>
    <row r="734" spans="6:18" ht="14.25" customHeight="1" x14ac:dyDescent="0.3">
      <c r="F734" s="4"/>
      <c r="G734" s="4"/>
      <c r="H734" s="4"/>
      <c r="I734" s="4"/>
      <c r="J734" s="4"/>
      <c r="K734" s="4"/>
      <c r="L734" s="4"/>
      <c r="M734" s="4"/>
      <c r="N734" s="4"/>
      <c r="O734" s="4"/>
      <c r="P734" s="4"/>
      <c r="Q734" s="4"/>
      <c r="R734" s="4"/>
    </row>
    <row r="735" spans="6:18" ht="14.25" customHeight="1" x14ac:dyDescent="0.3">
      <c r="F735" s="4"/>
      <c r="G735" s="4"/>
      <c r="H735" s="4"/>
      <c r="I735" s="4"/>
      <c r="J735" s="4"/>
      <c r="K735" s="4"/>
      <c r="L735" s="4"/>
      <c r="M735" s="4"/>
      <c r="N735" s="4"/>
      <c r="O735" s="4"/>
      <c r="P735" s="4"/>
      <c r="Q735" s="4"/>
      <c r="R735" s="4"/>
    </row>
    <row r="736" spans="6:18" ht="14.25" customHeight="1" x14ac:dyDescent="0.3">
      <c r="F736" s="4"/>
      <c r="G736" s="4"/>
      <c r="H736" s="4"/>
      <c r="I736" s="4"/>
      <c r="J736" s="4"/>
      <c r="K736" s="4"/>
      <c r="L736" s="4"/>
      <c r="M736" s="4"/>
      <c r="N736" s="4"/>
      <c r="O736" s="4"/>
      <c r="P736" s="4"/>
      <c r="Q736" s="4"/>
      <c r="R736" s="4"/>
    </row>
    <row r="737" spans="6:18" ht="14.25" customHeight="1" x14ac:dyDescent="0.3">
      <c r="F737" s="4"/>
      <c r="G737" s="4"/>
      <c r="H737" s="4"/>
      <c r="I737" s="4"/>
      <c r="J737" s="4"/>
      <c r="K737" s="4"/>
      <c r="L737" s="4"/>
      <c r="M737" s="4"/>
      <c r="N737" s="4"/>
      <c r="O737" s="4"/>
      <c r="P737" s="4"/>
      <c r="Q737" s="4"/>
      <c r="R737" s="4"/>
    </row>
    <row r="738" spans="6:18" ht="14.25" customHeight="1" x14ac:dyDescent="0.3">
      <c r="F738" s="4"/>
      <c r="G738" s="4"/>
      <c r="H738" s="4"/>
      <c r="I738" s="4"/>
      <c r="J738" s="4"/>
      <c r="K738" s="4"/>
      <c r="L738" s="4"/>
      <c r="M738" s="4"/>
      <c r="N738" s="4"/>
      <c r="O738" s="4"/>
      <c r="P738" s="4"/>
      <c r="Q738" s="4"/>
      <c r="R738" s="4"/>
    </row>
    <row r="739" spans="6:18" ht="14.25" customHeight="1" x14ac:dyDescent="0.3">
      <c r="F739" s="4"/>
      <c r="G739" s="4"/>
      <c r="H739" s="4"/>
      <c r="I739" s="4"/>
      <c r="J739" s="4"/>
      <c r="K739" s="4"/>
      <c r="L739" s="4"/>
      <c r="M739" s="4"/>
      <c r="N739" s="4"/>
      <c r="O739" s="4"/>
      <c r="P739" s="4"/>
      <c r="Q739" s="4"/>
      <c r="R739" s="4"/>
    </row>
    <row r="740" spans="6:18" ht="14.25" customHeight="1" x14ac:dyDescent="0.3">
      <c r="F740" s="4"/>
      <c r="G740" s="4"/>
      <c r="H740" s="4"/>
      <c r="I740" s="4"/>
      <c r="J740" s="4"/>
      <c r="K740" s="4"/>
      <c r="L740" s="4"/>
      <c r="M740" s="4"/>
      <c r="N740" s="4"/>
      <c r="O740" s="4"/>
      <c r="P740" s="4"/>
      <c r="Q740" s="4"/>
      <c r="R740" s="4"/>
    </row>
    <row r="741" spans="6:18" ht="14.25" customHeight="1" x14ac:dyDescent="0.3">
      <c r="F741" s="4"/>
      <c r="G741" s="4"/>
      <c r="H741" s="4"/>
      <c r="I741" s="4"/>
      <c r="J741" s="4"/>
      <c r="K741" s="4"/>
      <c r="L741" s="4"/>
      <c r="M741" s="4"/>
      <c r="N741" s="4"/>
      <c r="O741" s="4"/>
      <c r="P741" s="4"/>
      <c r="Q741" s="4"/>
      <c r="R741" s="4"/>
    </row>
    <row r="742" spans="6:18" ht="14.25" customHeight="1" x14ac:dyDescent="0.3">
      <c r="F742" s="4"/>
      <c r="G742" s="4"/>
      <c r="H742" s="4"/>
      <c r="I742" s="4"/>
      <c r="J742" s="4"/>
      <c r="K742" s="4"/>
      <c r="L742" s="4"/>
      <c r="M742" s="4"/>
      <c r="N742" s="4"/>
      <c r="O742" s="4"/>
      <c r="P742" s="4"/>
      <c r="Q742" s="4"/>
      <c r="R742" s="4"/>
    </row>
    <row r="743" spans="6:18" ht="14.25" customHeight="1" x14ac:dyDescent="0.3">
      <c r="F743" s="4"/>
      <c r="G743" s="4"/>
      <c r="H743" s="4"/>
      <c r="I743" s="4"/>
      <c r="J743" s="4"/>
      <c r="K743" s="4"/>
      <c r="L743" s="4"/>
      <c r="M743" s="4"/>
      <c r="N743" s="4"/>
      <c r="O743" s="4"/>
      <c r="P743" s="4"/>
      <c r="Q743" s="4"/>
      <c r="R743" s="4"/>
    </row>
    <row r="744" spans="6:18" ht="14.25" customHeight="1" x14ac:dyDescent="0.3">
      <c r="F744" s="4"/>
      <c r="G744" s="4"/>
      <c r="H744" s="4"/>
      <c r="I744" s="4"/>
      <c r="J744" s="4"/>
      <c r="K744" s="4"/>
      <c r="L744" s="4"/>
      <c r="M744" s="4"/>
      <c r="N744" s="4"/>
      <c r="O744" s="4"/>
      <c r="P744" s="4"/>
      <c r="Q744" s="4"/>
      <c r="R744" s="4"/>
    </row>
    <row r="745" spans="6:18" ht="14.25" customHeight="1" x14ac:dyDescent="0.3">
      <c r="F745" s="4"/>
      <c r="G745" s="4"/>
      <c r="H745" s="4"/>
      <c r="I745" s="4"/>
      <c r="J745" s="4"/>
      <c r="K745" s="4"/>
      <c r="L745" s="4"/>
      <c r="M745" s="4"/>
      <c r="N745" s="4"/>
      <c r="O745" s="4"/>
      <c r="P745" s="4"/>
      <c r="Q745" s="4"/>
      <c r="R745" s="4"/>
    </row>
    <row r="746" spans="6:18" ht="14.25" customHeight="1" x14ac:dyDescent="0.3">
      <c r="F746" s="4"/>
      <c r="G746" s="4"/>
      <c r="H746" s="4"/>
      <c r="I746" s="4"/>
      <c r="J746" s="4"/>
      <c r="K746" s="4"/>
      <c r="L746" s="4"/>
      <c r="M746" s="4"/>
      <c r="N746" s="4"/>
      <c r="O746" s="4"/>
      <c r="P746" s="4"/>
      <c r="Q746" s="4"/>
      <c r="R746" s="4"/>
    </row>
    <row r="747" spans="6:18" ht="14.25" customHeight="1" x14ac:dyDescent="0.3">
      <c r="F747" s="4"/>
      <c r="G747" s="4"/>
      <c r="H747" s="4"/>
      <c r="I747" s="4"/>
      <c r="J747" s="4"/>
      <c r="K747" s="4"/>
      <c r="L747" s="4"/>
      <c r="M747" s="4"/>
      <c r="N747" s="4"/>
      <c r="O747" s="4"/>
      <c r="P747" s="4"/>
      <c r="Q747" s="4"/>
      <c r="R747" s="4"/>
    </row>
    <row r="748" spans="6:18" ht="14.25" customHeight="1" x14ac:dyDescent="0.3">
      <c r="F748" s="4"/>
      <c r="G748" s="4"/>
      <c r="H748" s="4"/>
      <c r="I748" s="4"/>
      <c r="J748" s="4"/>
      <c r="K748" s="4"/>
      <c r="L748" s="4"/>
      <c r="M748" s="4"/>
      <c r="N748" s="4"/>
      <c r="O748" s="4"/>
      <c r="P748" s="4"/>
      <c r="Q748" s="4"/>
      <c r="R748" s="4"/>
    </row>
    <row r="749" spans="6:18" ht="14.25" customHeight="1" x14ac:dyDescent="0.3">
      <c r="F749" s="4"/>
      <c r="G749" s="4"/>
      <c r="H749" s="4"/>
      <c r="I749" s="4"/>
      <c r="J749" s="4"/>
      <c r="K749" s="4"/>
      <c r="L749" s="4"/>
      <c r="M749" s="4"/>
      <c r="N749" s="4"/>
      <c r="O749" s="4"/>
      <c r="P749" s="4"/>
      <c r="Q749" s="4"/>
      <c r="R749" s="4"/>
    </row>
    <row r="750" spans="6:18" ht="14.25" customHeight="1" x14ac:dyDescent="0.3">
      <c r="F750" s="4"/>
      <c r="G750" s="4"/>
      <c r="H750" s="4"/>
      <c r="I750" s="4"/>
      <c r="J750" s="4"/>
      <c r="K750" s="4"/>
      <c r="L750" s="4"/>
      <c r="M750" s="4"/>
      <c r="N750" s="4"/>
      <c r="O750" s="4"/>
      <c r="P750" s="4"/>
      <c r="Q750" s="4"/>
      <c r="R750" s="4"/>
    </row>
    <row r="751" spans="6:18" ht="14.25" customHeight="1" x14ac:dyDescent="0.3">
      <c r="F751" s="4"/>
      <c r="G751" s="4"/>
      <c r="H751" s="4"/>
      <c r="I751" s="4"/>
      <c r="J751" s="4"/>
      <c r="K751" s="4"/>
      <c r="L751" s="4"/>
      <c r="M751" s="4"/>
      <c r="N751" s="4"/>
      <c r="O751" s="4"/>
      <c r="P751" s="4"/>
      <c r="Q751" s="4"/>
      <c r="R751" s="4"/>
    </row>
    <row r="752" spans="6:18" ht="14.25" customHeight="1" x14ac:dyDescent="0.3">
      <c r="F752" s="4"/>
      <c r="G752" s="4"/>
      <c r="H752" s="4"/>
      <c r="I752" s="4"/>
      <c r="J752" s="4"/>
      <c r="K752" s="4"/>
      <c r="L752" s="4"/>
      <c r="M752" s="4"/>
      <c r="N752" s="4"/>
      <c r="O752" s="4"/>
      <c r="P752" s="4"/>
      <c r="Q752" s="4"/>
      <c r="R752" s="4"/>
    </row>
    <row r="753" spans="6:18" ht="14.25" customHeight="1" x14ac:dyDescent="0.3">
      <c r="F753" s="4"/>
      <c r="G753" s="4"/>
      <c r="H753" s="4"/>
      <c r="I753" s="4"/>
      <c r="J753" s="4"/>
      <c r="K753" s="4"/>
      <c r="L753" s="4"/>
      <c r="M753" s="4"/>
      <c r="N753" s="4"/>
      <c r="O753" s="4"/>
      <c r="P753" s="4"/>
      <c r="Q753" s="4"/>
      <c r="R753" s="4"/>
    </row>
    <row r="754" spans="6:18" ht="14.25" customHeight="1" x14ac:dyDescent="0.3">
      <c r="F754" s="4"/>
      <c r="G754" s="4"/>
      <c r="H754" s="4"/>
      <c r="I754" s="4"/>
      <c r="J754" s="4"/>
      <c r="K754" s="4"/>
      <c r="L754" s="4"/>
      <c r="M754" s="4"/>
      <c r="N754" s="4"/>
      <c r="O754" s="4"/>
      <c r="P754" s="4"/>
      <c r="Q754" s="4"/>
      <c r="R754" s="4"/>
    </row>
    <row r="755" spans="6:18" ht="14.25" customHeight="1" x14ac:dyDescent="0.3">
      <c r="F755" s="4"/>
      <c r="G755" s="4"/>
      <c r="H755" s="4"/>
      <c r="I755" s="4"/>
      <c r="J755" s="4"/>
      <c r="K755" s="4"/>
      <c r="L755" s="4"/>
      <c r="M755" s="4"/>
      <c r="N755" s="4"/>
      <c r="O755" s="4"/>
      <c r="P755" s="4"/>
      <c r="Q755" s="4"/>
      <c r="R755" s="4"/>
    </row>
    <row r="756" spans="6:18" ht="14.25" customHeight="1" x14ac:dyDescent="0.3">
      <c r="F756" s="4"/>
      <c r="G756" s="4"/>
      <c r="H756" s="4"/>
      <c r="I756" s="4"/>
      <c r="J756" s="4"/>
      <c r="K756" s="4"/>
      <c r="L756" s="4"/>
      <c r="M756" s="4"/>
      <c r="N756" s="4"/>
      <c r="O756" s="4"/>
      <c r="P756" s="4"/>
      <c r="Q756" s="4"/>
      <c r="R756" s="4"/>
    </row>
    <row r="757" spans="6:18" ht="14.25" customHeight="1" x14ac:dyDescent="0.3">
      <c r="F757" s="4"/>
      <c r="G757" s="4"/>
      <c r="H757" s="4"/>
      <c r="I757" s="4"/>
      <c r="J757" s="4"/>
      <c r="K757" s="4"/>
      <c r="L757" s="4"/>
      <c r="M757" s="4"/>
      <c r="N757" s="4"/>
      <c r="O757" s="4"/>
      <c r="P757" s="4"/>
      <c r="Q757" s="4"/>
      <c r="R757" s="4"/>
    </row>
    <row r="758" spans="6:18" ht="14.25" customHeight="1" x14ac:dyDescent="0.3">
      <c r="F758" s="4"/>
      <c r="G758" s="4"/>
      <c r="H758" s="4"/>
      <c r="I758" s="4"/>
      <c r="J758" s="4"/>
      <c r="K758" s="4"/>
      <c r="L758" s="4"/>
      <c r="M758" s="4"/>
      <c r="N758" s="4"/>
      <c r="O758" s="4"/>
      <c r="P758" s="4"/>
      <c r="Q758" s="4"/>
      <c r="R758" s="4"/>
    </row>
    <row r="759" spans="6:18" ht="14.25" customHeight="1" x14ac:dyDescent="0.3">
      <c r="F759" s="4"/>
      <c r="G759" s="4"/>
      <c r="H759" s="4"/>
      <c r="I759" s="4"/>
      <c r="J759" s="4"/>
      <c r="K759" s="4"/>
      <c r="L759" s="4"/>
      <c r="M759" s="4"/>
      <c r="N759" s="4"/>
      <c r="O759" s="4"/>
      <c r="P759" s="4"/>
      <c r="Q759" s="4"/>
      <c r="R759" s="4"/>
    </row>
    <row r="760" spans="6:18" ht="14.25" customHeight="1" x14ac:dyDescent="0.3">
      <c r="F760" s="4"/>
      <c r="G760" s="4"/>
      <c r="H760" s="4"/>
      <c r="I760" s="4"/>
      <c r="J760" s="4"/>
      <c r="K760" s="4"/>
      <c r="L760" s="4"/>
      <c r="M760" s="4"/>
      <c r="N760" s="4"/>
      <c r="O760" s="4"/>
      <c r="P760" s="4"/>
      <c r="Q760" s="4"/>
      <c r="R760" s="4"/>
    </row>
    <row r="761" spans="6:18" ht="14.25" customHeight="1" x14ac:dyDescent="0.3">
      <c r="F761" s="4"/>
      <c r="G761" s="4"/>
      <c r="H761" s="4"/>
      <c r="I761" s="4"/>
      <c r="J761" s="4"/>
      <c r="K761" s="4"/>
      <c r="L761" s="4"/>
      <c r="M761" s="4"/>
      <c r="N761" s="4"/>
      <c r="O761" s="4"/>
      <c r="P761" s="4"/>
      <c r="Q761" s="4"/>
      <c r="R761" s="4"/>
    </row>
    <row r="762" spans="6:18" ht="14.25" customHeight="1" x14ac:dyDescent="0.3">
      <c r="F762" s="4"/>
      <c r="G762" s="4"/>
      <c r="H762" s="4"/>
      <c r="I762" s="4"/>
      <c r="J762" s="4"/>
      <c r="K762" s="4"/>
      <c r="L762" s="4"/>
      <c r="M762" s="4"/>
      <c r="N762" s="4"/>
      <c r="O762" s="4"/>
      <c r="P762" s="4"/>
      <c r="Q762" s="4"/>
      <c r="R762" s="4"/>
    </row>
    <row r="763" spans="6:18" ht="14.25" customHeight="1" x14ac:dyDescent="0.3">
      <c r="F763" s="4"/>
      <c r="G763" s="4"/>
      <c r="H763" s="4"/>
      <c r="I763" s="4"/>
      <c r="J763" s="4"/>
      <c r="K763" s="4"/>
      <c r="L763" s="4"/>
      <c r="M763" s="4"/>
      <c r="N763" s="4"/>
      <c r="O763" s="4"/>
      <c r="P763" s="4"/>
      <c r="Q763" s="4"/>
      <c r="R763" s="4"/>
    </row>
    <row r="764" spans="6:18" ht="14.25" customHeight="1" x14ac:dyDescent="0.3">
      <c r="F764" s="4"/>
      <c r="G764" s="4"/>
      <c r="H764" s="4"/>
      <c r="I764" s="4"/>
      <c r="J764" s="4"/>
      <c r="K764" s="4"/>
      <c r="L764" s="4"/>
      <c r="M764" s="4"/>
      <c r="N764" s="4"/>
      <c r="O764" s="4"/>
      <c r="P764" s="4"/>
      <c r="Q764" s="4"/>
      <c r="R764" s="4"/>
    </row>
    <row r="765" spans="6:18" ht="14.25" customHeight="1" x14ac:dyDescent="0.3">
      <c r="F765" s="4"/>
      <c r="G765" s="4"/>
      <c r="H765" s="4"/>
      <c r="I765" s="4"/>
      <c r="J765" s="4"/>
      <c r="K765" s="4"/>
      <c r="L765" s="4"/>
      <c r="M765" s="4"/>
      <c r="N765" s="4"/>
      <c r="O765" s="4"/>
      <c r="P765" s="4"/>
      <c r="Q765" s="4"/>
      <c r="R765" s="4"/>
    </row>
    <row r="766" spans="6:18" ht="14.25" customHeight="1" x14ac:dyDescent="0.3">
      <c r="F766" s="4"/>
      <c r="G766" s="4"/>
      <c r="H766" s="4"/>
      <c r="I766" s="4"/>
      <c r="J766" s="4"/>
      <c r="K766" s="4"/>
      <c r="L766" s="4"/>
      <c r="M766" s="4"/>
      <c r="N766" s="4"/>
      <c r="O766" s="4"/>
      <c r="P766" s="4"/>
      <c r="Q766" s="4"/>
      <c r="R766" s="4"/>
    </row>
    <row r="767" spans="6:18" ht="14.25" customHeight="1" x14ac:dyDescent="0.3">
      <c r="F767" s="4"/>
      <c r="G767" s="4"/>
      <c r="H767" s="4"/>
      <c r="I767" s="4"/>
      <c r="J767" s="4"/>
      <c r="K767" s="4"/>
      <c r="L767" s="4"/>
      <c r="M767" s="4"/>
      <c r="N767" s="4"/>
      <c r="O767" s="4"/>
      <c r="P767" s="4"/>
      <c r="Q767" s="4"/>
      <c r="R767" s="4"/>
    </row>
    <row r="768" spans="6:18" ht="14.25" customHeight="1" x14ac:dyDescent="0.3">
      <c r="F768" s="4"/>
      <c r="G768" s="4"/>
      <c r="H768" s="4"/>
      <c r="I768" s="4"/>
      <c r="J768" s="4"/>
      <c r="K768" s="4"/>
      <c r="L768" s="4"/>
      <c r="M768" s="4"/>
      <c r="N768" s="4"/>
      <c r="O768" s="4"/>
      <c r="P768" s="4"/>
      <c r="Q768" s="4"/>
      <c r="R768" s="4"/>
    </row>
    <row r="769" spans="6:18" ht="14.25" customHeight="1" x14ac:dyDescent="0.3">
      <c r="F769" s="4"/>
      <c r="G769" s="4"/>
      <c r="H769" s="4"/>
      <c r="I769" s="4"/>
      <c r="J769" s="4"/>
      <c r="K769" s="4"/>
      <c r="L769" s="4"/>
      <c r="M769" s="4"/>
      <c r="N769" s="4"/>
      <c r="O769" s="4"/>
      <c r="P769" s="4"/>
      <c r="Q769" s="4"/>
      <c r="R769" s="4"/>
    </row>
    <row r="770" spans="6:18" ht="14.25" customHeight="1" x14ac:dyDescent="0.3">
      <c r="F770" s="4"/>
      <c r="G770" s="4"/>
      <c r="H770" s="4"/>
      <c r="I770" s="4"/>
      <c r="J770" s="4"/>
      <c r="K770" s="4"/>
      <c r="L770" s="4"/>
      <c r="M770" s="4"/>
      <c r="N770" s="4"/>
      <c r="O770" s="4"/>
      <c r="P770" s="4"/>
      <c r="Q770" s="4"/>
      <c r="R770" s="4"/>
    </row>
    <row r="771" spans="6:18" ht="14.25" customHeight="1" x14ac:dyDescent="0.3">
      <c r="F771" s="4"/>
      <c r="G771" s="4"/>
      <c r="H771" s="4"/>
      <c r="I771" s="4"/>
      <c r="J771" s="4"/>
      <c r="K771" s="4"/>
      <c r="L771" s="4"/>
      <c r="M771" s="4"/>
      <c r="N771" s="4"/>
      <c r="O771" s="4"/>
      <c r="P771" s="4"/>
      <c r="Q771" s="4"/>
      <c r="R771" s="4"/>
    </row>
    <row r="772" spans="6:18" ht="14.25" customHeight="1" x14ac:dyDescent="0.3">
      <c r="F772" s="4"/>
      <c r="G772" s="4"/>
      <c r="H772" s="4"/>
      <c r="I772" s="4"/>
      <c r="J772" s="4"/>
      <c r="K772" s="4"/>
      <c r="L772" s="4"/>
      <c r="M772" s="4"/>
      <c r="N772" s="4"/>
      <c r="O772" s="4"/>
      <c r="P772" s="4"/>
      <c r="Q772" s="4"/>
      <c r="R772" s="4"/>
    </row>
    <row r="773" spans="6:18" ht="14.25" customHeight="1" x14ac:dyDescent="0.3">
      <c r="F773" s="4"/>
      <c r="G773" s="4"/>
      <c r="H773" s="4"/>
      <c r="I773" s="4"/>
      <c r="J773" s="4"/>
      <c r="K773" s="4"/>
      <c r="L773" s="4"/>
      <c r="M773" s="4"/>
      <c r="N773" s="4"/>
      <c r="O773" s="4"/>
      <c r="P773" s="4"/>
      <c r="Q773" s="4"/>
      <c r="R773" s="4"/>
    </row>
    <row r="774" spans="6:18" ht="14.25" customHeight="1" x14ac:dyDescent="0.3">
      <c r="F774" s="4"/>
      <c r="G774" s="4"/>
      <c r="H774" s="4"/>
      <c r="I774" s="4"/>
      <c r="J774" s="4"/>
      <c r="K774" s="4"/>
      <c r="L774" s="4"/>
      <c r="M774" s="4"/>
      <c r="N774" s="4"/>
      <c r="O774" s="4"/>
      <c r="P774" s="4"/>
      <c r="Q774" s="4"/>
      <c r="R774" s="4"/>
    </row>
    <row r="775" spans="6:18" ht="14.25" customHeight="1" x14ac:dyDescent="0.3">
      <c r="F775" s="4"/>
      <c r="G775" s="4"/>
      <c r="H775" s="4"/>
      <c r="I775" s="4"/>
      <c r="J775" s="4"/>
      <c r="K775" s="4"/>
      <c r="L775" s="4"/>
      <c r="M775" s="4"/>
      <c r="N775" s="4"/>
      <c r="O775" s="4"/>
      <c r="P775" s="4"/>
      <c r="Q775" s="4"/>
      <c r="R775" s="4"/>
    </row>
    <row r="776" spans="6:18" ht="14.25" customHeight="1" x14ac:dyDescent="0.3">
      <c r="F776" s="4"/>
      <c r="G776" s="4"/>
      <c r="H776" s="4"/>
      <c r="I776" s="4"/>
      <c r="J776" s="4"/>
      <c r="K776" s="4"/>
      <c r="L776" s="4"/>
      <c r="M776" s="4"/>
      <c r="N776" s="4"/>
      <c r="O776" s="4"/>
      <c r="P776" s="4"/>
      <c r="Q776" s="4"/>
      <c r="R776" s="4"/>
    </row>
    <row r="777" spans="6:18" ht="14.25" customHeight="1" x14ac:dyDescent="0.3">
      <c r="F777" s="4"/>
      <c r="G777" s="4"/>
      <c r="H777" s="4"/>
      <c r="I777" s="4"/>
      <c r="J777" s="4"/>
      <c r="K777" s="4"/>
      <c r="L777" s="4"/>
      <c r="M777" s="4"/>
      <c r="N777" s="4"/>
      <c r="O777" s="4"/>
      <c r="P777" s="4"/>
      <c r="Q777" s="4"/>
      <c r="R777" s="4"/>
    </row>
    <row r="778" spans="6:18" ht="14.25" customHeight="1" x14ac:dyDescent="0.3">
      <c r="F778" s="4"/>
      <c r="G778" s="4"/>
      <c r="H778" s="4"/>
      <c r="I778" s="4"/>
      <c r="J778" s="4"/>
      <c r="K778" s="4"/>
      <c r="L778" s="4"/>
      <c r="M778" s="4"/>
      <c r="N778" s="4"/>
      <c r="O778" s="4"/>
      <c r="P778" s="4"/>
      <c r="Q778" s="4"/>
      <c r="R778" s="4"/>
    </row>
    <row r="779" spans="6:18" ht="14.25" customHeight="1" x14ac:dyDescent="0.3">
      <c r="F779" s="4"/>
      <c r="G779" s="4"/>
      <c r="H779" s="4"/>
      <c r="I779" s="4"/>
      <c r="J779" s="4"/>
      <c r="K779" s="4"/>
      <c r="L779" s="4"/>
      <c r="M779" s="4"/>
      <c r="N779" s="4"/>
      <c r="O779" s="4"/>
      <c r="P779" s="4"/>
      <c r="Q779" s="4"/>
      <c r="R779" s="4"/>
    </row>
    <row r="780" spans="6:18" ht="14.25" customHeight="1" x14ac:dyDescent="0.3">
      <c r="F780" s="4"/>
      <c r="G780" s="4"/>
      <c r="H780" s="4"/>
      <c r="I780" s="4"/>
      <c r="J780" s="4"/>
      <c r="K780" s="4"/>
      <c r="L780" s="4"/>
      <c r="M780" s="4"/>
      <c r="N780" s="4"/>
      <c r="O780" s="4"/>
      <c r="P780" s="4"/>
      <c r="Q780" s="4"/>
      <c r="R780" s="4"/>
    </row>
    <row r="781" spans="6:18" ht="14.25" customHeight="1" x14ac:dyDescent="0.3">
      <c r="F781" s="4"/>
      <c r="G781" s="4"/>
      <c r="H781" s="4"/>
      <c r="I781" s="4"/>
      <c r="J781" s="4"/>
      <c r="K781" s="4"/>
      <c r="L781" s="4"/>
      <c r="M781" s="4"/>
      <c r="N781" s="4"/>
      <c r="O781" s="4"/>
      <c r="P781" s="4"/>
      <c r="Q781" s="4"/>
      <c r="R781" s="4"/>
    </row>
    <row r="782" spans="6:18" ht="14.25" customHeight="1" x14ac:dyDescent="0.3">
      <c r="F782" s="4"/>
      <c r="G782" s="4"/>
      <c r="H782" s="4"/>
      <c r="I782" s="4"/>
      <c r="J782" s="4"/>
      <c r="K782" s="4"/>
      <c r="L782" s="4"/>
      <c r="M782" s="4"/>
      <c r="N782" s="4"/>
      <c r="O782" s="4"/>
      <c r="P782" s="4"/>
      <c r="Q782" s="4"/>
      <c r="R782" s="4"/>
    </row>
    <row r="783" spans="6:18" ht="14.25" customHeight="1" x14ac:dyDescent="0.3">
      <c r="F783" s="4"/>
      <c r="G783" s="4"/>
      <c r="H783" s="4"/>
      <c r="I783" s="4"/>
      <c r="J783" s="4"/>
      <c r="K783" s="4"/>
      <c r="L783" s="4"/>
      <c r="M783" s="4"/>
      <c r="N783" s="4"/>
      <c r="O783" s="4"/>
      <c r="P783" s="4"/>
      <c r="Q783" s="4"/>
      <c r="R783" s="4"/>
    </row>
    <row r="784" spans="6:18" ht="14.25" customHeight="1" x14ac:dyDescent="0.3">
      <c r="F784" s="4"/>
      <c r="G784" s="4"/>
      <c r="H784" s="4"/>
      <c r="I784" s="4"/>
      <c r="J784" s="4"/>
      <c r="K784" s="4"/>
      <c r="L784" s="4"/>
      <c r="M784" s="4"/>
      <c r="N784" s="4"/>
      <c r="O784" s="4"/>
      <c r="P784" s="4"/>
      <c r="Q784" s="4"/>
      <c r="R784" s="4"/>
    </row>
    <row r="785" spans="6:18" ht="14.25" customHeight="1" x14ac:dyDescent="0.3">
      <c r="F785" s="4"/>
      <c r="G785" s="4"/>
      <c r="H785" s="4"/>
      <c r="I785" s="4"/>
      <c r="J785" s="4"/>
      <c r="K785" s="4"/>
      <c r="L785" s="4"/>
      <c r="M785" s="4"/>
      <c r="N785" s="4"/>
      <c r="O785" s="4"/>
      <c r="P785" s="4"/>
      <c r="Q785" s="4"/>
      <c r="R785" s="4"/>
    </row>
    <row r="786" spans="6:18" ht="14.25" customHeight="1" x14ac:dyDescent="0.3">
      <c r="F786" s="4"/>
      <c r="G786" s="4"/>
      <c r="H786" s="4"/>
      <c r="I786" s="4"/>
      <c r="J786" s="4"/>
      <c r="K786" s="4"/>
      <c r="L786" s="4"/>
      <c r="M786" s="4"/>
      <c r="N786" s="4"/>
      <c r="O786" s="4"/>
      <c r="P786" s="4"/>
      <c r="Q786" s="4"/>
      <c r="R786" s="4"/>
    </row>
    <row r="787" spans="6:18" ht="14.25" customHeight="1" x14ac:dyDescent="0.3">
      <c r="F787" s="4"/>
      <c r="G787" s="4"/>
      <c r="H787" s="4"/>
      <c r="I787" s="4"/>
      <c r="J787" s="4"/>
      <c r="K787" s="4"/>
      <c r="L787" s="4"/>
      <c r="M787" s="4"/>
      <c r="N787" s="4"/>
      <c r="O787" s="4"/>
      <c r="P787" s="4"/>
      <c r="Q787" s="4"/>
      <c r="R787" s="4"/>
    </row>
    <row r="788" spans="6:18" ht="14.25" customHeight="1" x14ac:dyDescent="0.3">
      <c r="F788" s="4"/>
      <c r="G788" s="4"/>
      <c r="H788" s="4"/>
      <c r="I788" s="4"/>
      <c r="J788" s="4"/>
      <c r="K788" s="4"/>
      <c r="L788" s="4"/>
      <c r="M788" s="4"/>
      <c r="N788" s="4"/>
      <c r="O788" s="4"/>
      <c r="P788" s="4"/>
      <c r="Q788" s="4"/>
      <c r="R788" s="4"/>
    </row>
    <row r="789" spans="6:18" ht="14.25" customHeight="1" x14ac:dyDescent="0.3">
      <c r="F789" s="4"/>
      <c r="G789" s="4"/>
      <c r="H789" s="4"/>
      <c r="I789" s="4"/>
      <c r="J789" s="4"/>
      <c r="K789" s="4"/>
      <c r="L789" s="4"/>
      <c r="M789" s="4"/>
      <c r="N789" s="4"/>
      <c r="O789" s="4"/>
      <c r="P789" s="4"/>
      <c r="Q789" s="4"/>
      <c r="R789" s="4"/>
    </row>
    <row r="790" spans="6:18" ht="14.25" customHeight="1" x14ac:dyDescent="0.3">
      <c r="F790" s="4"/>
      <c r="G790" s="4"/>
      <c r="H790" s="4"/>
      <c r="I790" s="4"/>
      <c r="J790" s="4"/>
      <c r="K790" s="4"/>
      <c r="L790" s="4"/>
      <c r="M790" s="4"/>
      <c r="N790" s="4"/>
      <c r="O790" s="4"/>
      <c r="P790" s="4"/>
      <c r="Q790" s="4"/>
      <c r="R790" s="4"/>
    </row>
    <row r="791" spans="6:18" ht="14.25" customHeight="1" x14ac:dyDescent="0.3">
      <c r="F791" s="4"/>
      <c r="G791" s="4"/>
      <c r="H791" s="4"/>
      <c r="I791" s="4"/>
      <c r="J791" s="4"/>
      <c r="K791" s="4"/>
      <c r="L791" s="4"/>
      <c r="M791" s="4"/>
      <c r="N791" s="4"/>
      <c r="O791" s="4"/>
      <c r="P791" s="4"/>
      <c r="Q791" s="4"/>
      <c r="R791" s="4"/>
    </row>
    <row r="792" spans="6:18" ht="14.25" customHeight="1" x14ac:dyDescent="0.3">
      <c r="F792" s="4"/>
      <c r="G792" s="4"/>
      <c r="H792" s="4"/>
      <c r="I792" s="4"/>
      <c r="J792" s="4"/>
      <c r="K792" s="4"/>
      <c r="L792" s="4"/>
      <c r="M792" s="4"/>
      <c r="N792" s="4"/>
      <c r="O792" s="4"/>
      <c r="P792" s="4"/>
      <c r="Q792" s="4"/>
      <c r="R792" s="4"/>
    </row>
    <row r="793" spans="6:18" ht="14.25" customHeight="1" x14ac:dyDescent="0.3">
      <c r="F793" s="4"/>
      <c r="G793" s="4"/>
      <c r="H793" s="4"/>
      <c r="I793" s="4"/>
      <c r="J793" s="4"/>
      <c r="K793" s="4"/>
      <c r="L793" s="4"/>
      <c r="M793" s="4"/>
      <c r="N793" s="4"/>
      <c r="O793" s="4"/>
      <c r="P793" s="4"/>
      <c r="Q793" s="4"/>
      <c r="R793" s="4"/>
    </row>
    <row r="794" spans="6:18" ht="14.25" customHeight="1" x14ac:dyDescent="0.3">
      <c r="F794" s="4"/>
      <c r="G794" s="4"/>
      <c r="H794" s="4"/>
      <c r="I794" s="4"/>
      <c r="J794" s="4"/>
      <c r="K794" s="4"/>
      <c r="L794" s="4"/>
      <c r="M794" s="4"/>
      <c r="N794" s="4"/>
      <c r="O794" s="4"/>
      <c r="P794" s="4"/>
      <c r="Q794" s="4"/>
      <c r="R794" s="4"/>
    </row>
    <row r="795" spans="6:18" ht="14.25" customHeight="1" x14ac:dyDescent="0.3">
      <c r="F795" s="4"/>
      <c r="G795" s="4"/>
      <c r="H795" s="4"/>
      <c r="I795" s="4"/>
      <c r="J795" s="4"/>
      <c r="K795" s="4"/>
      <c r="L795" s="4"/>
      <c r="M795" s="4"/>
      <c r="N795" s="4"/>
      <c r="O795" s="4"/>
      <c r="P795" s="4"/>
      <c r="Q795" s="4"/>
      <c r="R795" s="4"/>
    </row>
    <row r="796" spans="6:18" ht="14.25" customHeight="1" x14ac:dyDescent="0.3">
      <c r="F796" s="4"/>
      <c r="G796" s="4"/>
      <c r="H796" s="4"/>
      <c r="I796" s="4"/>
      <c r="J796" s="4"/>
      <c r="K796" s="4"/>
      <c r="L796" s="4"/>
      <c r="M796" s="4"/>
      <c r="N796" s="4"/>
      <c r="O796" s="4"/>
      <c r="P796" s="4"/>
      <c r="Q796" s="4"/>
      <c r="R796" s="4"/>
    </row>
    <row r="797" spans="6:18" ht="14.25" customHeight="1" x14ac:dyDescent="0.3">
      <c r="F797" s="4"/>
      <c r="G797" s="4"/>
      <c r="H797" s="4"/>
      <c r="I797" s="4"/>
      <c r="J797" s="4"/>
      <c r="K797" s="4"/>
      <c r="L797" s="4"/>
      <c r="M797" s="4"/>
      <c r="N797" s="4"/>
      <c r="O797" s="4"/>
      <c r="P797" s="4"/>
      <c r="Q797" s="4"/>
      <c r="R797" s="4"/>
    </row>
    <row r="798" spans="6:18" ht="14.25" customHeight="1" x14ac:dyDescent="0.3">
      <c r="F798" s="4"/>
      <c r="G798" s="4"/>
      <c r="H798" s="4"/>
      <c r="I798" s="4"/>
      <c r="J798" s="4"/>
      <c r="K798" s="4"/>
      <c r="L798" s="4"/>
      <c r="M798" s="4"/>
      <c r="N798" s="4"/>
      <c r="O798" s="4"/>
      <c r="P798" s="4"/>
      <c r="Q798" s="4"/>
      <c r="R798" s="4"/>
    </row>
    <row r="799" spans="6:18" ht="14.25" customHeight="1" x14ac:dyDescent="0.3">
      <c r="F799" s="4"/>
      <c r="G799" s="4"/>
      <c r="H799" s="4"/>
      <c r="I799" s="4"/>
      <c r="J799" s="4"/>
      <c r="K799" s="4"/>
      <c r="L799" s="4"/>
      <c r="M799" s="4"/>
      <c r="N799" s="4"/>
      <c r="O799" s="4"/>
      <c r="P799" s="4"/>
      <c r="Q799" s="4"/>
      <c r="R799" s="4"/>
    </row>
    <row r="800" spans="6:18" ht="14.25" customHeight="1" x14ac:dyDescent="0.3">
      <c r="F800" s="4"/>
      <c r="G800" s="4"/>
      <c r="H800" s="4"/>
      <c r="I800" s="4"/>
      <c r="J800" s="4"/>
      <c r="K800" s="4"/>
      <c r="L800" s="4"/>
      <c r="M800" s="4"/>
      <c r="N800" s="4"/>
      <c r="O800" s="4"/>
      <c r="P800" s="4"/>
      <c r="Q800" s="4"/>
      <c r="R800" s="4"/>
    </row>
    <row r="801" spans="6:18" ht="14.25" customHeight="1" x14ac:dyDescent="0.3">
      <c r="F801" s="4"/>
      <c r="G801" s="4"/>
      <c r="H801" s="4"/>
      <c r="I801" s="4"/>
      <c r="J801" s="4"/>
      <c r="K801" s="4"/>
      <c r="L801" s="4"/>
      <c r="M801" s="4"/>
      <c r="N801" s="4"/>
      <c r="O801" s="4"/>
      <c r="P801" s="4"/>
      <c r="Q801" s="4"/>
      <c r="R801" s="4"/>
    </row>
    <row r="802" spans="6:18" ht="14.25" customHeight="1" x14ac:dyDescent="0.3">
      <c r="F802" s="4"/>
      <c r="G802" s="4"/>
      <c r="H802" s="4"/>
      <c r="I802" s="4"/>
      <c r="J802" s="4"/>
      <c r="K802" s="4"/>
      <c r="L802" s="4"/>
      <c r="M802" s="4"/>
      <c r="N802" s="4"/>
      <c r="O802" s="4"/>
      <c r="P802" s="4"/>
      <c r="Q802" s="4"/>
      <c r="R802" s="4"/>
    </row>
    <row r="803" spans="6:18" ht="14.25" customHeight="1" x14ac:dyDescent="0.3">
      <c r="F803" s="4"/>
      <c r="G803" s="4"/>
      <c r="H803" s="4"/>
      <c r="I803" s="4"/>
      <c r="J803" s="4"/>
      <c r="K803" s="4"/>
      <c r="L803" s="4"/>
      <c r="M803" s="4"/>
      <c r="N803" s="4"/>
      <c r="O803" s="4"/>
      <c r="P803" s="4"/>
      <c r="Q803" s="4"/>
      <c r="R803" s="4"/>
    </row>
    <row r="804" spans="6:18" ht="14.25" customHeight="1" x14ac:dyDescent="0.3">
      <c r="F804" s="4"/>
      <c r="G804" s="4"/>
      <c r="H804" s="4"/>
      <c r="I804" s="4"/>
      <c r="J804" s="4"/>
      <c r="K804" s="4"/>
      <c r="L804" s="4"/>
      <c r="M804" s="4"/>
      <c r="N804" s="4"/>
      <c r="O804" s="4"/>
      <c r="P804" s="4"/>
      <c r="Q804" s="4"/>
      <c r="R804" s="4"/>
    </row>
    <row r="805" spans="6:18" ht="14.25" customHeight="1" x14ac:dyDescent="0.3">
      <c r="F805" s="4"/>
      <c r="G805" s="4"/>
      <c r="H805" s="4"/>
      <c r="I805" s="4"/>
      <c r="J805" s="4"/>
      <c r="K805" s="4"/>
      <c r="L805" s="4"/>
      <c r="M805" s="4"/>
      <c r="N805" s="4"/>
      <c r="O805" s="4"/>
      <c r="P805" s="4"/>
      <c r="Q805" s="4"/>
      <c r="R805" s="4"/>
    </row>
    <row r="806" spans="6:18" ht="14.25" customHeight="1" x14ac:dyDescent="0.3">
      <c r="F806" s="4"/>
      <c r="G806" s="4"/>
      <c r="H806" s="4"/>
      <c r="I806" s="4"/>
      <c r="J806" s="4"/>
      <c r="K806" s="4"/>
      <c r="L806" s="4"/>
      <c r="M806" s="4"/>
      <c r="N806" s="4"/>
      <c r="O806" s="4"/>
      <c r="P806" s="4"/>
      <c r="Q806" s="4"/>
      <c r="R806" s="4"/>
    </row>
    <row r="807" spans="6:18" ht="14.25" customHeight="1" x14ac:dyDescent="0.3">
      <c r="F807" s="4"/>
      <c r="G807" s="4"/>
      <c r="H807" s="4"/>
      <c r="I807" s="4"/>
      <c r="J807" s="4"/>
      <c r="K807" s="4"/>
      <c r="L807" s="4"/>
      <c r="M807" s="4"/>
      <c r="N807" s="4"/>
      <c r="O807" s="4"/>
      <c r="P807" s="4"/>
      <c r="Q807" s="4"/>
      <c r="R807" s="4"/>
    </row>
    <row r="808" spans="6:18" ht="14.25" customHeight="1" x14ac:dyDescent="0.3">
      <c r="F808" s="4"/>
      <c r="G808" s="4"/>
      <c r="H808" s="4"/>
      <c r="I808" s="4"/>
      <c r="J808" s="4"/>
      <c r="K808" s="4"/>
      <c r="L808" s="4"/>
      <c r="M808" s="4"/>
      <c r="N808" s="4"/>
      <c r="O808" s="4"/>
      <c r="P808" s="4"/>
      <c r="Q808" s="4"/>
      <c r="R808" s="4"/>
    </row>
    <row r="809" spans="6:18" ht="14.25" customHeight="1" x14ac:dyDescent="0.3">
      <c r="F809" s="4"/>
      <c r="G809" s="4"/>
      <c r="H809" s="4"/>
      <c r="I809" s="4"/>
      <c r="J809" s="4"/>
      <c r="K809" s="4"/>
      <c r="L809" s="4"/>
      <c r="M809" s="4"/>
      <c r="N809" s="4"/>
      <c r="O809" s="4"/>
      <c r="P809" s="4"/>
      <c r="Q809" s="4"/>
      <c r="R809" s="4"/>
    </row>
    <row r="810" spans="6:18" ht="14.25" customHeight="1" x14ac:dyDescent="0.3">
      <c r="F810" s="4"/>
      <c r="G810" s="4"/>
      <c r="H810" s="4"/>
      <c r="I810" s="4"/>
      <c r="J810" s="4"/>
      <c r="K810" s="4"/>
      <c r="L810" s="4"/>
      <c r="M810" s="4"/>
      <c r="N810" s="4"/>
      <c r="O810" s="4"/>
      <c r="P810" s="4"/>
      <c r="Q810" s="4"/>
      <c r="R810" s="4"/>
    </row>
    <row r="811" spans="6:18" ht="14.25" customHeight="1" x14ac:dyDescent="0.3">
      <c r="F811" s="4"/>
      <c r="G811" s="4"/>
      <c r="H811" s="4"/>
      <c r="I811" s="4"/>
      <c r="J811" s="4"/>
      <c r="K811" s="4"/>
      <c r="L811" s="4"/>
      <c r="M811" s="4"/>
      <c r="N811" s="4"/>
      <c r="O811" s="4"/>
      <c r="P811" s="4"/>
      <c r="Q811" s="4"/>
      <c r="R811" s="4"/>
    </row>
    <row r="812" spans="6:18" ht="14.25" customHeight="1" x14ac:dyDescent="0.3">
      <c r="F812" s="4"/>
      <c r="G812" s="4"/>
      <c r="H812" s="4"/>
      <c r="I812" s="4"/>
      <c r="J812" s="4"/>
      <c r="K812" s="4"/>
      <c r="L812" s="4"/>
      <c r="M812" s="4"/>
      <c r="N812" s="4"/>
      <c r="O812" s="4"/>
      <c r="P812" s="4"/>
      <c r="Q812" s="4"/>
      <c r="R812" s="4"/>
    </row>
    <row r="813" spans="6:18" ht="14.25" customHeight="1" x14ac:dyDescent="0.3">
      <c r="F813" s="4"/>
      <c r="G813" s="4"/>
      <c r="H813" s="4"/>
      <c r="I813" s="4"/>
      <c r="J813" s="4"/>
      <c r="K813" s="4"/>
      <c r="L813" s="4"/>
      <c r="M813" s="4"/>
      <c r="N813" s="4"/>
      <c r="O813" s="4"/>
      <c r="P813" s="4"/>
      <c r="Q813" s="4"/>
      <c r="R813" s="4"/>
    </row>
    <row r="814" spans="6:18" ht="14.25" customHeight="1" x14ac:dyDescent="0.3">
      <c r="F814" s="4"/>
      <c r="G814" s="4"/>
      <c r="H814" s="4"/>
      <c r="I814" s="4"/>
      <c r="J814" s="4"/>
      <c r="K814" s="4"/>
      <c r="L814" s="4"/>
      <c r="M814" s="4"/>
      <c r="N814" s="4"/>
      <c r="O814" s="4"/>
      <c r="P814" s="4"/>
      <c r="Q814" s="4"/>
      <c r="R814" s="4"/>
    </row>
    <row r="815" spans="6:18" ht="14.25" customHeight="1" x14ac:dyDescent="0.3">
      <c r="F815" s="4"/>
      <c r="G815" s="4"/>
      <c r="H815" s="4"/>
      <c r="I815" s="4"/>
      <c r="J815" s="4"/>
      <c r="K815" s="4"/>
      <c r="L815" s="4"/>
      <c r="M815" s="4"/>
      <c r="N815" s="4"/>
      <c r="O815" s="4"/>
      <c r="P815" s="4"/>
      <c r="Q815" s="4"/>
      <c r="R815" s="4"/>
    </row>
    <row r="816" spans="6:18" ht="14.25" customHeight="1" x14ac:dyDescent="0.3">
      <c r="F816" s="4"/>
      <c r="G816" s="4"/>
      <c r="H816" s="4"/>
      <c r="I816" s="4"/>
      <c r="J816" s="4"/>
      <c r="K816" s="4"/>
      <c r="L816" s="4"/>
      <c r="M816" s="4"/>
      <c r="N816" s="4"/>
      <c r="O816" s="4"/>
      <c r="P816" s="4"/>
      <c r="Q816" s="4"/>
      <c r="R816" s="4"/>
    </row>
    <row r="817" spans="6:18" ht="14.25" customHeight="1" x14ac:dyDescent="0.3">
      <c r="F817" s="4"/>
      <c r="G817" s="4"/>
      <c r="H817" s="4"/>
      <c r="I817" s="4"/>
      <c r="J817" s="4"/>
      <c r="K817" s="4"/>
      <c r="L817" s="4"/>
      <c r="M817" s="4"/>
      <c r="N817" s="4"/>
      <c r="O817" s="4"/>
      <c r="P817" s="4"/>
      <c r="Q817" s="4"/>
      <c r="R817" s="4"/>
    </row>
    <row r="818" spans="6:18" ht="14.25" customHeight="1" x14ac:dyDescent="0.3">
      <c r="F818" s="4"/>
      <c r="G818" s="4"/>
      <c r="H818" s="4"/>
      <c r="I818" s="4"/>
      <c r="J818" s="4"/>
      <c r="K818" s="4"/>
      <c r="L818" s="4"/>
      <c r="M818" s="4"/>
      <c r="N818" s="4"/>
      <c r="O818" s="4"/>
      <c r="P818" s="4"/>
      <c r="Q818" s="4"/>
      <c r="R818" s="4"/>
    </row>
    <row r="819" spans="6:18" ht="14.25" customHeight="1" x14ac:dyDescent="0.3">
      <c r="F819" s="4"/>
      <c r="G819" s="4"/>
      <c r="H819" s="4"/>
      <c r="I819" s="4"/>
      <c r="J819" s="4"/>
      <c r="K819" s="4"/>
      <c r="L819" s="4"/>
      <c r="M819" s="4"/>
      <c r="N819" s="4"/>
      <c r="O819" s="4"/>
      <c r="P819" s="4"/>
      <c r="Q819" s="4"/>
      <c r="R819" s="4"/>
    </row>
    <row r="820" spans="6:18" ht="14.25" customHeight="1" x14ac:dyDescent="0.3">
      <c r="F820" s="4"/>
      <c r="G820" s="4"/>
      <c r="H820" s="4"/>
      <c r="I820" s="4"/>
      <c r="J820" s="4"/>
      <c r="K820" s="4"/>
      <c r="L820" s="4"/>
      <c r="M820" s="4"/>
      <c r="N820" s="4"/>
      <c r="O820" s="4"/>
      <c r="P820" s="4"/>
      <c r="Q820" s="4"/>
      <c r="R820" s="4"/>
    </row>
    <row r="821" spans="6:18" ht="14.25" customHeight="1" x14ac:dyDescent="0.3">
      <c r="F821" s="4"/>
      <c r="G821" s="4"/>
      <c r="H821" s="4"/>
      <c r="I821" s="4"/>
      <c r="J821" s="4"/>
      <c r="K821" s="4"/>
      <c r="L821" s="4"/>
      <c r="M821" s="4"/>
      <c r="N821" s="4"/>
      <c r="O821" s="4"/>
      <c r="P821" s="4"/>
      <c r="Q821" s="4"/>
      <c r="R821" s="4"/>
    </row>
    <row r="822" spans="6:18" ht="14.25" customHeight="1" x14ac:dyDescent="0.3">
      <c r="F822" s="4"/>
      <c r="G822" s="4"/>
      <c r="H822" s="4"/>
      <c r="I822" s="4"/>
      <c r="J822" s="4"/>
      <c r="K822" s="4"/>
      <c r="L822" s="4"/>
      <c r="M822" s="4"/>
      <c r="N822" s="4"/>
      <c r="O822" s="4"/>
      <c r="P822" s="4"/>
      <c r="Q822" s="4"/>
      <c r="R822" s="4"/>
    </row>
    <row r="823" spans="6:18" ht="14.25" customHeight="1" x14ac:dyDescent="0.3">
      <c r="F823" s="4"/>
      <c r="G823" s="4"/>
      <c r="H823" s="4"/>
      <c r="I823" s="4"/>
      <c r="J823" s="4"/>
      <c r="K823" s="4"/>
      <c r="L823" s="4"/>
      <c r="M823" s="4"/>
      <c r="N823" s="4"/>
      <c r="O823" s="4"/>
      <c r="P823" s="4"/>
      <c r="Q823" s="4"/>
      <c r="R823" s="4"/>
    </row>
    <row r="824" spans="6:18" ht="14.25" customHeight="1" x14ac:dyDescent="0.3">
      <c r="F824" s="4"/>
      <c r="G824" s="4"/>
      <c r="H824" s="4"/>
      <c r="I824" s="4"/>
      <c r="J824" s="4"/>
      <c r="K824" s="4"/>
      <c r="L824" s="4"/>
      <c r="M824" s="4"/>
      <c r="N824" s="4"/>
      <c r="O824" s="4"/>
      <c r="P824" s="4"/>
      <c r="Q824" s="4"/>
      <c r="R824" s="4"/>
    </row>
    <row r="825" spans="6:18" ht="14.25" customHeight="1" x14ac:dyDescent="0.3">
      <c r="F825" s="4"/>
      <c r="G825" s="4"/>
      <c r="H825" s="4"/>
      <c r="I825" s="4"/>
      <c r="J825" s="4"/>
      <c r="K825" s="4"/>
      <c r="L825" s="4"/>
      <c r="M825" s="4"/>
      <c r="N825" s="4"/>
      <c r="O825" s="4"/>
      <c r="P825" s="4"/>
      <c r="Q825" s="4"/>
      <c r="R825" s="4"/>
    </row>
    <row r="826" spans="6:18" ht="14.25" customHeight="1" x14ac:dyDescent="0.3">
      <c r="F826" s="4"/>
      <c r="G826" s="4"/>
      <c r="H826" s="4"/>
      <c r="I826" s="4"/>
      <c r="J826" s="4"/>
      <c r="K826" s="4"/>
      <c r="L826" s="4"/>
      <c r="M826" s="4"/>
      <c r="N826" s="4"/>
      <c r="O826" s="4"/>
      <c r="P826" s="4"/>
      <c r="Q826" s="4"/>
      <c r="R826" s="4"/>
    </row>
    <row r="827" spans="6:18" ht="14.25" customHeight="1" x14ac:dyDescent="0.3">
      <c r="F827" s="4"/>
      <c r="G827" s="4"/>
      <c r="H827" s="4"/>
      <c r="I827" s="4"/>
      <c r="J827" s="4"/>
      <c r="K827" s="4"/>
      <c r="L827" s="4"/>
      <c r="M827" s="4"/>
      <c r="N827" s="4"/>
      <c r="O827" s="4"/>
      <c r="P827" s="4"/>
      <c r="Q827" s="4"/>
      <c r="R827" s="4"/>
    </row>
    <row r="828" spans="6:18" ht="14.25" customHeight="1" x14ac:dyDescent="0.3">
      <c r="F828" s="4"/>
      <c r="G828" s="4"/>
      <c r="H828" s="4"/>
      <c r="I828" s="4"/>
      <c r="J828" s="4"/>
      <c r="K828" s="4"/>
      <c r="L828" s="4"/>
      <c r="M828" s="4"/>
      <c r="N828" s="4"/>
      <c r="O828" s="4"/>
      <c r="P828" s="4"/>
      <c r="Q828" s="4"/>
      <c r="R828" s="4"/>
    </row>
    <row r="829" spans="6:18" ht="14.25" customHeight="1" x14ac:dyDescent="0.3">
      <c r="F829" s="4"/>
      <c r="G829" s="4"/>
      <c r="H829" s="4"/>
      <c r="I829" s="4"/>
      <c r="J829" s="4"/>
      <c r="K829" s="4"/>
      <c r="L829" s="4"/>
      <c r="M829" s="4"/>
      <c r="N829" s="4"/>
      <c r="O829" s="4"/>
      <c r="P829" s="4"/>
      <c r="Q829" s="4"/>
      <c r="R829" s="4"/>
    </row>
    <row r="830" spans="6:18" ht="14.25" customHeight="1" x14ac:dyDescent="0.3">
      <c r="F830" s="4"/>
      <c r="G830" s="4"/>
      <c r="H830" s="4"/>
      <c r="I830" s="4"/>
      <c r="J830" s="4"/>
      <c r="K830" s="4"/>
      <c r="L830" s="4"/>
      <c r="M830" s="4"/>
      <c r="N830" s="4"/>
      <c r="O830" s="4"/>
      <c r="P830" s="4"/>
      <c r="Q830" s="4"/>
      <c r="R830" s="4"/>
    </row>
    <row r="831" spans="6:18" ht="14.25" customHeight="1" x14ac:dyDescent="0.3">
      <c r="F831" s="4"/>
      <c r="G831" s="4"/>
      <c r="H831" s="4"/>
      <c r="I831" s="4"/>
      <c r="J831" s="4"/>
      <c r="K831" s="4"/>
      <c r="L831" s="4"/>
      <c r="M831" s="4"/>
      <c r="N831" s="4"/>
      <c r="O831" s="4"/>
      <c r="P831" s="4"/>
      <c r="Q831" s="4"/>
      <c r="R831" s="4"/>
    </row>
    <row r="832" spans="6:18" ht="14.25" customHeight="1" x14ac:dyDescent="0.3">
      <c r="F832" s="4"/>
      <c r="G832" s="4"/>
      <c r="H832" s="4"/>
      <c r="I832" s="4"/>
      <c r="J832" s="4"/>
      <c r="K832" s="4"/>
      <c r="L832" s="4"/>
      <c r="M832" s="4"/>
      <c r="N832" s="4"/>
      <c r="O832" s="4"/>
      <c r="P832" s="4"/>
      <c r="Q832" s="4"/>
      <c r="R832" s="4"/>
    </row>
    <row r="833" spans="6:18" ht="14.25" customHeight="1" x14ac:dyDescent="0.3">
      <c r="F833" s="4"/>
      <c r="G833" s="4"/>
      <c r="H833" s="4"/>
      <c r="I833" s="4"/>
      <c r="J833" s="4"/>
      <c r="K833" s="4"/>
      <c r="L833" s="4"/>
      <c r="M833" s="4"/>
      <c r="N833" s="4"/>
      <c r="O833" s="4"/>
      <c r="P833" s="4"/>
      <c r="Q833" s="4"/>
      <c r="R833" s="4"/>
    </row>
    <row r="834" spans="6:18" ht="14.25" customHeight="1" x14ac:dyDescent="0.3">
      <c r="F834" s="4"/>
      <c r="G834" s="4"/>
      <c r="H834" s="4"/>
      <c r="I834" s="4"/>
      <c r="J834" s="4"/>
      <c r="K834" s="4"/>
      <c r="L834" s="4"/>
      <c r="M834" s="4"/>
      <c r="N834" s="4"/>
      <c r="O834" s="4"/>
      <c r="P834" s="4"/>
      <c r="Q834" s="4"/>
      <c r="R834" s="4"/>
    </row>
    <row r="835" spans="6:18" ht="14.25" customHeight="1" x14ac:dyDescent="0.3">
      <c r="F835" s="4"/>
      <c r="G835" s="4"/>
      <c r="H835" s="4"/>
      <c r="I835" s="4"/>
      <c r="J835" s="4"/>
      <c r="K835" s="4"/>
      <c r="L835" s="4"/>
      <c r="M835" s="4"/>
      <c r="N835" s="4"/>
      <c r="O835" s="4"/>
      <c r="P835" s="4"/>
      <c r="Q835" s="4"/>
      <c r="R835" s="4"/>
    </row>
    <row r="836" spans="6:18" ht="14.25" customHeight="1" x14ac:dyDescent="0.3">
      <c r="F836" s="4"/>
      <c r="G836" s="4"/>
      <c r="H836" s="4"/>
      <c r="I836" s="4"/>
      <c r="J836" s="4"/>
      <c r="K836" s="4"/>
      <c r="L836" s="4"/>
      <c r="M836" s="4"/>
      <c r="N836" s="4"/>
      <c r="O836" s="4"/>
      <c r="P836" s="4"/>
      <c r="Q836" s="4"/>
      <c r="R836" s="4"/>
    </row>
    <row r="837" spans="6:18" ht="14.25" customHeight="1" x14ac:dyDescent="0.3">
      <c r="F837" s="4"/>
      <c r="G837" s="4"/>
      <c r="H837" s="4"/>
      <c r="I837" s="4"/>
      <c r="J837" s="4"/>
      <c r="K837" s="4"/>
      <c r="L837" s="4"/>
      <c r="M837" s="4"/>
      <c r="N837" s="4"/>
      <c r="O837" s="4"/>
      <c r="P837" s="4"/>
      <c r="Q837" s="4"/>
      <c r="R837" s="4"/>
    </row>
    <row r="838" spans="6:18" ht="14.25" customHeight="1" x14ac:dyDescent="0.3">
      <c r="F838" s="4"/>
      <c r="G838" s="4"/>
      <c r="H838" s="4"/>
      <c r="I838" s="4"/>
      <c r="J838" s="4"/>
      <c r="K838" s="4"/>
      <c r="L838" s="4"/>
      <c r="M838" s="4"/>
      <c r="N838" s="4"/>
      <c r="O838" s="4"/>
      <c r="P838" s="4"/>
      <c r="Q838" s="4"/>
      <c r="R838" s="4"/>
    </row>
    <row r="839" spans="6:18" ht="14.25" customHeight="1" x14ac:dyDescent="0.3">
      <c r="F839" s="4"/>
      <c r="G839" s="4"/>
      <c r="H839" s="4"/>
      <c r="I839" s="4"/>
      <c r="J839" s="4"/>
      <c r="K839" s="4"/>
      <c r="L839" s="4"/>
      <c r="M839" s="4"/>
      <c r="N839" s="4"/>
      <c r="O839" s="4"/>
      <c r="P839" s="4"/>
      <c r="Q839" s="4"/>
      <c r="R839" s="4"/>
    </row>
    <row r="840" spans="6:18" ht="14.25" customHeight="1" x14ac:dyDescent="0.3">
      <c r="F840" s="4"/>
      <c r="G840" s="4"/>
      <c r="H840" s="4"/>
      <c r="I840" s="4"/>
      <c r="J840" s="4"/>
      <c r="K840" s="4"/>
      <c r="L840" s="4"/>
      <c r="M840" s="4"/>
      <c r="N840" s="4"/>
      <c r="O840" s="4"/>
      <c r="P840" s="4"/>
      <c r="Q840" s="4"/>
      <c r="R840" s="4"/>
    </row>
    <row r="841" spans="6:18" ht="14.25" customHeight="1" x14ac:dyDescent="0.3">
      <c r="F841" s="4"/>
      <c r="G841" s="4"/>
      <c r="H841" s="4"/>
      <c r="I841" s="4"/>
      <c r="J841" s="4"/>
      <c r="K841" s="4"/>
      <c r="L841" s="4"/>
      <c r="M841" s="4"/>
      <c r="N841" s="4"/>
      <c r="O841" s="4"/>
      <c r="P841" s="4"/>
      <c r="Q841" s="4"/>
      <c r="R841" s="4"/>
    </row>
    <row r="842" spans="6:18" ht="14.25" customHeight="1" x14ac:dyDescent="0.3">
      <c r="F842" s="4"/>
      <c r="G842" s="4"/>
      <c r="H842" s="4"/>
      <c r="I842" s="4"/>
      <c r="J842" s="4"/>
      <c r="K842" s="4"/>
      <c r="L842" s="4"/>
      <c r="M842" s="4"/>
      <c r="N842" s="4"/>
      <c r="O842" s="4"/>
      <c r="P842" s="4"/>
      <c r="Q842" s="4"/>
      <c r="R842" s="4"/>
    </row>
    <row r="843" spans="6:18" ht="14.25" customHeight="1" x14ac:dyDescent="0.3">
      <c r="F843" s="4"/>
      <c r="G843" s="4"/>
      <c r="H843" s="4"/>
      <c r="I843" s="4"/>
      <c r="J843" s="4"/>
      <c r="K843" s="4"/>
      <c r="L843" s="4"/>
      <c r="M843" s="4"/>
      <c r="N843" s="4"/>
      <c r="O843" s="4"/>
      <c r="P843" s="4"/>
      <c r="Q843" s="4"/>
      <c r="R843" s="4"/>
    </row>
    <row r="844" spans="6:18" ht="14.25" customHeight="1" x14ac:dyDescent="0.3">
      <c r="F844" s="4"/>
      <c r="G844" s="4"/>
      <c r="H844" s="4"/>
      <c r="I844" s="4"/>
      <c r="J844" s="4"/>
      <c r="K844" s="4"/>
      <c r="L844" s="4"/>
      <c r="M844" s="4"/>
      <c r="N844" s="4"/>
      <c r="O844" s="4"/>
      <c r="P844" s="4"/>
      <c r="Q844" s="4"/>
      <c r="R844" s="4"/>
    </row>
    <row r="845" spans="6:18" ht="14.25" customHeight="1" x14ac:dyDescent="0.3">
      <c r="F845" s="4"/>
      <c r="G845" s="4"/>
      <c r="H845" s="4"/>
      <c r="I845" s="4"/>
      <c r="J845" s="4"/>
      <c r="K845" s="4"/>
      <c r="L845" s="4"/>
      <c r="M845" s="4"/>
      <c r="N845" s="4"/>
      <c r="O845" s="4"/>
      <c r="P845" s="4"/>
      <c r="Q845" s="4"/>
      <c r="R845" s="4"/>
    </row>
    <row r="846" spans="6:18" ht="14.25" customHeight="1" x14ac:dyDescent="0.3">
      <c r="F846" s="4"/>
      <c r="G846" s="4"/>
      <c r="H846" s="4"/>
      <c r="I846" s="4"/>
      <c r="J846" s="4"/>
      <c r="K846" s="4"/>
      <c r="L846" s="4"/>
      <c r="M846" s="4"/>
      <c r="N846" s="4"/>
      <c r="O846" s="4"/>
      <c r="P846" s="4"/>
      <c r="Q846" s="4"/>
      <c r="R846" s="4"/>
    </row>
    <row r="847" spans="6:18" ht="14.25" customHeight="1" x14ac:dyDescent="0.3">
      <c r="F847" s="4"/>
      <c r="G847" s="4"/>
      <c r="H847" s="4"/>
      <c r="I847" s="4"/>
      <c r="J847" s="4"/>
      <c r="K847" s="4"/>
      <c r="L847" s="4"/>
      <c r="M847" s="4"/>
      <c r="N847" s="4"/>
      <c r="O847" s="4"/>
      <c r="P847" s="4"/>
      <c r="Q847" s="4"/>
      <c r="R847" s="4"/>
    </row>
    <row r="848" spans="6:18" ht="14.25" customHeight="1" x14ac:dyDescent="0.3">
      <c r="F848" s="4"/>
      <c r="G848" s="4"/>
      <c r="H848" s="4"/>
      <c r="I848" s="4"/>
      <c r="J848" s="4"/>
      <c r="K848" s="4"/>
      <c r="L848" s="4"/>
      <c r="M848" s="4"/>
      <c r="N848" s="4"/>
      <c r="O848" s="4"/>
      <c r="P848" s="4"/>
      <c r="Q848" s="4"/>
      <c r="R848" s="4"/>
    </row>
    <row r="849" spans="6:18" ht="14.25" customHeight="1" x14ac:dyDescent="0.3">
      <c r="F849" s="4"/>
      <c r="G849" s="4"/>
      <c r="H849" s="4"/>
      <c r="I849" s="4"/>
      <c r="J849" s="4"/>
      <c r="K849" s="4"/>
      <c r="L849" s="4"/>
      <c r="M849" s="4"/>
      <c r="N849" s="4"/>
      <c r="O849" s="4"/>
      <c r="P849" s="4"/>
      <c r="Q849" s="4"/>
      <c r="R849" s="4"/>
    </row>
    <row r="850" spans="6:18" ht="14.25" customHeight="1" x14ac:dyDescent="0.3">
      <c r="F850" s="4"/>
      <c r="G850" s="4"/>
      <c r="H850" s="4"/>
      <c r="I850" s="4"/>
      <c r="J850" s="4"/>
      <c r="K850" s="4"/>
      <c r="L850" s="4"/>
      <c r="M850" s="4"/>
      <c r="N850" s="4"/>
      <c r="O850" s="4"/>
      <c r="P850" s="4"/>
      <c r="Q850" s="4"/>
      <c r="R850" s="4"/>
    </row>
    <row r="851" spans="6:18" ht="14.25" customHeight="1" x14ac:dyDescent="0.3">
      <c r="F851" s="4"/>
      <c r="G851" s="4"/>
      <c r="H851" s="4"/>
      <c r="I851" s="4"/>
      <c r="J851" s="4"/>
      <c r="K851" s="4"/>
      <c r="L851" s="4"/>
      <c r="M851" s="4"/>
      <c r="N851" s="4"/>
      <c r="O851" s="4"/>
      <c r="P851" s="4"/>
      <c r="Q851" s="4"/>
      <c r="R851" s="4"/>
    </row>
    <row r="852" spans="6:18" ht="14.25" customHeight="1" x14ac:dyDescent="0.3">
      <c r="F852" s="4"/>
      <c r="G852" s="4"/>
      <c r="H852" s="4"/>
      <c r="I852" s="4"/>
      <c r="J852" s="4"/>
      <c r="K852" s="4"/>
      <c r="L852" s="4"/>
      <c r="M852" s="4"/>
      <c r="N852" s="4"/>
      <c r="O852" s="4"/>
      <c r="P852" s="4"/>
      <c r="Q852" s="4"/>
      <c r="R852" s="4"/>
    </row>
    <row r="853" spans="6:18" ht="14.25" customHeight="1" x14ac:dyDescent="0.3">
      <c r="F853" s="4"/>
      <c r="G853" s="4"/>
      <c r="H853" s="4"/>
      <c r="I853" s="4"/>
      <c r="J853" s="4"/>
      <c r="K853" s="4"/>
      <c r="L853" s="4"/>
      <c r="M853" s="4"/>
      <c r="N853" s="4"/>
      <c r="O853" s="4"/>
      <c r="P853" s="4"/>
      <c r="Q853" s="4"/>
      <c r="R853" s="4"/>
    </row>
    <row r="854" spans="6:18" ht="14.25" customHeight="1" x14ac:dyDescent="0.3">
      <c r="F854" s="4"/>
      <c r="G854" s="4"/>
      <c r="H854" s="4"/>
      <c r="I854" s="4"/>
      <c r="J854" s="4"/>
      <c r="K854" s="4"/>
      <c r="L854" s="4"/>
      <c r="M854" s="4"/>
      <c r="N854" s="4"/>
      <c r="O854" s="4"/>
      <c r="P854" s="4"/>
      <c r="Q854" s="4"/>
      <c r="R854" s="4"/>
    </row>
    <row r="855" spans="6:18" ht="14.25" customHeight="1" x14ac:dyDescent="0.3">
      <c r="F855" s="4"/>
      <c r="G855" s="4"/>
      <c r="H855" s="4"/>
      <c r="I855" s="4"/>
      <c r="J855" s="4"/>
      <c r="K855" s="4"/>
      <c r="L855" s="4"/>
      <c r="M855" s="4"/>
      <c r="N855" s="4"/>
      <c r="O855" s="4"/>
      <c r="P855" s="4"/>
      <c r="Q855" s="4"/>
      <c r="R855" s="4"/>
    </row>
    <row r="856" spans="6:18" ht="14.25" customHeight="1" x14ac:dyDescent="0.3">
      <c r="F856" s="4"/>
      <c r="G856" s="4"/>
      <c r="H856" s="4"/>
      <c r="I856" s="4"/>
      <c r="J856" s="4"/>
      <c r="K856" s="4"/>
      <c r="L856" s="4"/>
      <c r="M856" s="4"/>
      <c r="N856" s="4"/>
      <c r="O856" s="4"/>
      <c r="P856" s="4"/>
      <c r="Q856" s="4"/>
      <c r="R856" s="4"/>
    </row>
    <row r="857" spans="6:18" ht="14.25" customHeight="1" x14ac:dyDescent="0.3">
      <c r="F857" s="4"/>
      <c r="G857" s="4"/>
      <c r="H857" s="4"/>
      <c r="I857" s="4"/>
      <c r="J857" s="4"/>
      <c r="K857" s="4"/>
      <c r="L857" s="4"/>
      <c r="M857" s="4"/>
      <c r="N857" s="4"/>
      <c r="O857" s="4"/>
      <c r="P857" s="4"/>
      <c r="Q857" s="4"/>
      <c r="R857" s="4"/>
    </row>
    <row r="858" spans="6:18" ht="14.25" customHeight="1" x14ac:dyDescent="0.3">
      <c r="F858" s="4"/>
      <c r="G858" s="4"/>
      <c r="H858" s="4"/>
      <c r="I858" s="4"/>
      <c r="J858" s="4"/>
      <c r="K858" s="4"/>
      <c r="L858" s="4"/>
      <c r="M858" s="4"/>
      <c r="N858" s="4"/>
      <c r="O858" s="4"/>
      <c r="P858" s="4"/>
      <c r="Q858" s="4"/>
      <c r="R858" s="4"/>
    </row>
    <row r="859" spans="6:18" ht="14.25" customHeight="1" x14ac:dyDescent="0.3">
      <c r="F859" s="4"/>
      <c r="G859" s="4"/>
      <c r="H859" s="4"/>
      <c r="I859" s="4"/>
      <c r="J859" s="4"/>
      <c r="K859" s="4"/>
      <c r="L859" s="4"/>
      <c r="M859" s="4"/>
      <c r="N859" s="4"/>
      <c r="O859" s="4"/>
      <c r="P859" s="4"/>
      <c r="Q859" s="4"/>
      <c r="R859" s="4"/>
    </row>
    <row r="860" spans="6:18" ht="14.25" customHeight="1" x14ac:dyDescent="0.3">
      <c r="F860" s="4"/>
      <c r="G860" s="4"/>
      <c r="H860" s="4"/>
      <c r="I860" s="4"/>
      <c r="J860" s="4"/>
      <c r="K860" s="4"/>
      <c r="L860" s="4"/>
      <c r="M860" s="4"/>
      <c r="N860" s="4"/>
      <c r="O860" s="4"/>
      <c r="P860" s="4"/>
      <c r="Q860" s="4"/>
      <c r="R860" s="4"/>
    </row>
    <row r="861" spans="6:18" ht="14.25" customHeight="1" x14ac:dyDescent="0.3">
      <c r="F861" s="4"/>
      <c r="G861" s="4"/>
      <c r="H861" s="4"/>
      <c r="I861" s="4"/>
      <c r="J861" s="4"/>
      <c r="K861" s="4"/>
      <c r="L861" s="4"/>
      <c r="M861" s="4"/>
      <c r="N861" s="4"/>
      <c r="O861" s="4"/>
      <c r="P861" s="4"/>
      <c r="Q861" s="4"/>
      <c r="R861" s="4"/>
    </row>
    <row r="862" spans="6:18" ht="14.25" customHeight="1" x14ac:dyDescent="0.3">
      <c r="F862" s="4"/>
      <c r="G862" s="4"/>
      <c r="H862" s="4"/>
      <c r="I862" s="4"/>
      <c r="J862" s="4"/>
      <c r="K862" s="4"/>
      <c r="L862" s="4"/>
      <c r="M862" s="4"/>
      <c r="N862" s="4"/>
      <c r="O862" s="4"/>
      <c r="P862" s="4"/>
      <c r="Q862" s="4"/>
      <c r="R862" s="4"/>
    </row>
    <row r="863" spans="6:18" ht="14.25" customHeight="1" x14ac:dyDescent="0.3">
      <c r="F863" s="4"/>
      <c r="G863" s="4"/>
      <c r="H863" s="4"/>
      <c r="I863" s="4"/>
      <c r="J863" s="4"/>
      <c r="K863" s="4"/>
      <c r="L863" s="4"/>
      <c r="M863" s="4"/>
      <c r="N863" s="4"/>
      <c r="O863" s="4"/>
      <c r="P863" s="4"/>
      <c r="Q863" s="4"/>
      <c r="R863" s="4"/>
    </row>
    <row r="864" spans="6:18" ht="14.25" customHeight="1" x14ac:dyDescent="0.3">
      <c r="F864" s="4"/>
      <c r="G864" s="4"/>
      <c r="H864" s="4"/>
      <c r="I864" s="4"/>
      <c r="J864" s="4"/>
      <c r="K864" s="4"/>
      <c r="L864" s="4"/>
      <c r="M864" s="4"/>
      <c r="N864" s="4"/>
      <c r="O864" s="4"/>
      <c r="P864" s="4"/>
      <c r="Q864" s="4"/>
      <c r="R864" s="4"/>
    </row>
    <row r="865" spans="6:18" ht="14.25" customHeight="1" x14ac:dyDescent="0.3">
      <c r="F865" s="4"/>
      <c r="G865" s="4"/>
      <c r="H865" s="4"/>
      <c r="I865" s="4"/>
      <c r="J865" s="4"/>
      <c r="K865" s="4"/>
      <c r="L865" s="4"/>
      <c r="M865" s="4"/>
      <c r="N865" s="4"/>
      <c r="O865" s="4"/>
      <c r="P865" s="4"/>
      <c r="Q865" s="4"/>
      <c r="R865" s="4"/>
    </row>
    <row r="866" spans="6:18" ht="14.25" customHeight="1" x14ac:dyDescent="0.3">
      <c r="F866" s="4"/>
      <c r="G866" s="4"/>
      <c r="H866" s="4"/>
      <c r="I866" s="4"/>
      <c r="J866" s="4"/>
      <c r="K866" s="4"/>
      <c r="L866" s="4"/>
      <c r="M866" s="4"/>
      <c r="N866" s="4"/>
      <c r="O866" s="4"/>
      <c r="P866" s="4"/>
      <c r="Q866" s="4"/>
      <c r="R866" s="4"/>
    </row>
    <row r="867" spans="6:18" ht="14.25" customHeight="1" x14ac:dyDescent="0.3">
      <c r="F867" s="4"/>
      <c r="G867" s="4"/>
      <c r="H867" s="4"/>
      <c r="I867" s="4"/>
      <c r="J867" s="4"/>
      <c r="K867" s="4"/>
      <c r="L867" s="4"/>
      <c r="M867" s="4"/>
      <c r="N867" s="4"/>
      <c r="O867" s="4"/>
      <c r="P867" s="4"/>
      <c r="Q867" s="4"/>
      <c r="R867" s="4"/>
    </row>
    <row r="868" spans="6:18" ht="14.25" customHeight="1" x14ac:dyDescent="0.3">
      <c r="F868" s="4"/>
      <c r="G868" s="4"/>
      <c r="H868" s="4"/>
      <c r="I868" s="4"/>
      <c r="J868" s="4"/>
      <c r="K868" s="4"/>
      <c r="L868" s="4"/>
      <c r="M868" s="4"/>
      <c r="N868" s="4"/>
      <c r="O868" s="4"/>
      <c r="P868" s="4"/>
      <c r="Q868" s="4"/>
      <c r="R868" s="4"/>
    </row>
    <row r="869" spans="6:18" ht="14.25" customHeight="1" x14ac:dyDescent="0.3">
      <c r="F869" s="4"/>
      <c r="G869" s="4"/>
      <c r="H869" s="4"/>
      <c r="I869" s="4"/>
      <c r="J869" s="4"/>
      <c r="K869" s="4"/>
      <c r="L869" s="4"/>
      <c r="M869" s="4"/>
      <c r="N869" s="4"/>
      <c r="O869" s="4"/>
      <c r="P869" s="4"/>
      <c r="Q869" s="4"/>
      <c r="R869" s="4"/>
    </row>
    <row r="870" spans="6:18" ht="14.25" customHeight="1" x14ac:dyDescent="0.3">
      <c r="F870" s="4"/>
      <c r="G870" s="4"/>
      <c r="H870" s="4"/>
      <c r="I870" s="4"/>
      <c r="J870" s="4"/>
      <c r="K870" s="4"/>
      <c r="L870" s="4"/>
      <c r="M870" s="4"/>
      <c r="N870" s="4"/>
      <c r="O870" s="4"/>
      <c r="P870" s="4"/>
      <c r="Q870" s="4"/>
      <c r="R870" s="4"/>
    </row>
    <row r="871" spans="6:18" ht="14.25" customHeight="1" x14ac:dyDescent="0.3">
      <c r="F871" s="4"/>
      <c r="G871" s="4"/>
      <c r="H871" s="4"/>
      <c r="I871" s="4"/>
      <c r="J871" s="4"/>
      <c r="K871" s="4"/>
      <c r="L871" s="4"/>
      <c r="M871" s="4"/>
      <c r="N871" s="4"/>
      <c r="O871" s="4"/>
      <c r="P871" s="4"/>
      <c r="Q871" s="4"/>
      <c r="R871" s="4"/>
    </row>
    <row r="872" spans="6:18" ht="14.25" customHeight="1" x14ac:dyDescent="0.3">
      <c r="F872" s="4"/>
      <c r="G872" s="4"/>
      <c r="H872" s="4"/>
      <c r="I872" s="4"/>
      <c r="J872" s="4"/>
      <c r="K872" s="4"/>
      <c r="L872" s="4"/>
      <c r="M872" s="4"/>
      <c r="N872" s="4"/>
      <c r="O872" s="4"/>
      <c r="P872" s="4"/>
      <c r="Q872" s="4"/>
      <c r="R872" s="4"/>
    </row>
    <row r="873" spans="6:18" ht="14.25" customHeight="1" x14ac:dyDescent="0.3">
      <c r="F873" s="4"/>
      <c r="G873" s="4"/>
      <c r="H873" s="4"/>
      <c r="I873" s="4"/>
      <c r="J873" s="4"/>
      <c r="K873" s="4"/>
      <c r="L873" s="4"/>
      <c r="M873" s="4"/>
      <c r="N873" s="4"/>
      <c r="O873" s="4"/>
      <c r="P873" s="4"/>
      <c r="Q873" s="4"/>
      <c r="R873" s="4"/>
    </row>
    <row r="874" spans="6:18" ht="14.25" customHeight="1" x14ac:dyDescent="0.3">
      <c r="F874" s="4"/>
      <c r="G874" s="4"/>
      <c r="H874" s="4"/>
      <c r="I874" s="4"/>
      <c r="J874" s="4"/>
      <c r="K874" s="4"/>
      <c r="L874" s="4"/>
      <c r="M874" s="4"/>
      <c r="N874" s="4"/>
      <c r="O874" s="4"/>
      <c r="P874" s="4"/>
      <c r="Q874" s="4"/>
      <c r="R874" s="4"/>
    </row>
    <row r="875" spans="6:18" ht="14.25" customHeight="1" x14ac:dyDescent="0.3">
      <c r="F875" s="4"/>
      <c r="G875" s="4"/>
      <c r="H875" s="4"/>
      <c r="I875" s="4"/>
      <c r="J875" s="4"/>
      <c r="K875" s="4"/>
      <c r="L875" s="4"/>
      <c r="M875" s="4"/>
      <c r="N875" s="4"/>
      <c r="O875" s="4"/>
      <c r="P875" s="4"/>
      <c r="Q875" s="4"/>
      <c r="R875" s="4"/>
    </row>
    <row r="876" spans="6:18" ht="14.25" customHeight="1" x14ac:dyDescent="0.3">
      <c r="F876" s="4"/>
      <c r="G876" s="4"/>
      <c r="H876" s="4"/>
      <c r="I876" s="4"/>
      <c r="J876" s="4"/>
      <c r="K876" s="4"/>
      <c r="L876" s="4"/>
      <c r="M876" s="4"/>
      <c r="N876" s="4"/>
      <c r="O876" s="4"/>
      <c r="P876" s="4"/>
      <c r="Q876" s="4"/>
      <c r="R876" s="4"/>
    </row>
    <row r="877" spans="6:18" ht="14.25" customHeight="1" x14ac:dyDescent="0.3">
      <c r="F877" s="4"/>
      <c r="G877" s="4"/>
      <c r="H877" s="4"/>
      <c r="I877" s="4"/>
      <c r="J877" s="4"/>
      <c r="K877" s="4"/>
      <c r="L877" s="4"/>
      <c r="M877" s="4"/>
      <c r="N877" s="4"/>
      <c r="O877" s="4"/>
      <c r="P877" s="4"/>
      <c r="Q877" s="4"/>
      <c r="R877" s="4"/>
    </row>
    <row r="878" spans="6:18" ht="14.25" customHeight="1" x14ac:dyDescent="0.3">
      <c r="F878" s="4"/>
      <c r="G878" s="4"/>
      <c r="H878" s="4"/>
      <c r="I878" s="4"/>
      <c r="J878" s="4"/>
      <c r="K878" s="4"/>
      <c r="L878" s="4"/>
      <c r="M878" s="4"/>
      <c r="N878" s="4"/>
      <c r="O878" s="4"/>
      <c r="P878" s="4"/>
      <c r="Q878" s="4"/>
      <c r="R878" s="4"/>
    </row>
    <row r="879" spans="6:18" ht="14.25" customHeight="1" x14ac:dyDescent="0.3">
      <c r="F879" s="4"/>
      <c r="G879" s="4"/>
      <c r="H879" s="4"/>
      <c r="I879" s="4"/>
      <c r="J879" s="4"/>
      <c r="K879" s="4"/>
      <c r="L879" s="4"/>
      <c r="M879" s="4"/>
      <c r="N879" s="4"/>
      <c r="O879" s="4"/>
      <c r="P879" s="4"/>
      <c r="Q879" s="4"/>
      <c r="R879" s="4"/>
    </row>
    <row r="880" spans="6:18" ht="14.25" customHeight="1" x14ac:dyDescent="0.3">
      <c r="F880" s="4"/>
      <c r="G880" s="4"/>
      <c r="H880" s="4"/>
      <c r="I880" s="4"/>
      <c r="J880" s="4"/>
      <c r="K880" s="4"/>
      <c r="L880" s="4"/>
      <c r="M880" s="4"/>
      <c r="N880" s="4"/>
      <c r="O880" s="4"/>
      <c r="P880" s="4"/>
      <c r="Q880" s="4"/>
      <c r="R880" s="4"/>
    </row>
    <row r="881" spans="6:18" ht="14.25" customHeight="1" x14ac:dyDescent="0.3">
      <c r="F881" s="4"/>
      <c r="G881" s="4"/>
      <c r="H881" s="4"/>
      <c r="I881" s="4"/>
      <c r="J881" s="4"/>
      <c r="K881" s="4"/>
      <c r="L881" s="4"/>
      <c r="M881" s="4"/>
      <c r="N881" s="4"/>
      <c r="O881" s="4"/>
      <c r="P881" s="4"/>
      <c r="Q881" s="4"/>
      <c r="R881" s="4"/>
    </row>
    <row r="882" spans="6:18" ht="14.25" customHeight="1" x14ac:dyDescent="0.3">
      <c r="F882" s="4"/>
      <c r="G882" s="4"/>
      <c r="H882" s="4"/>
      <c r="I882" s="4"/>
      <c r="J882" s="4"/>
      <c r="K882" s="4"/>
      <c r="L882" s="4"/>
      <c r="M882" s="4"/>
      <c r="N882" s="4"/>
      <c r="O882" s="4"/>
      <c r="P882" s="4"/>
      <c r="Q882" s="4"/>
      <c r="R882" s="4"/>
    </row>
    <row r="883" spans="6:18" ht="14.25" customHeight="1" x14ac:dyDescent="0.3">
      <c r="F883" s="4"/>
      <c r="G883" s="4"/>
      <c r="H883" s="4"/>
      <c r="I883" s="4"/>
      <c r="J883" s="4"/>
      <c r="K883" s="4"/>
      <c r="L883" s="4"/>
      <c r="M883" s="4"/>
      <c r="N883" s="4"/>
      <c r="O883" s="4"/>
      <c r="P883" s="4"/>
      <c r="Q883" s="4"/>
      <c r="R883" s="4"/>
    </row>
    <row r="884" spans="6:18" ht="14.25" customHeight="1" x14ac:dyDescent="0.3">
      <c r="F884" s="4"/>
      <c r="G884" s="4"/>
      <c r="H884" s="4"/>
      <c r="I884" s="4"/>
      <c r="J884" s="4"/>
      <c r="K884" s="4"/>
      <c r="L884" s="4"/>
      <c r="M884" s="4"/>
      <c r="N884" s="4"/>
      <c r="O884" s="4"/>
      <c r="P884" s="4"/>
      <c r="Q884" s="4"/>
      <c r="R884" s="4"/>
    </row>
    <row r="885" spans="6:18" ht="14.25" customHeight="1" x14ac:dyDescent="0.3">
      <c r="F885" s="4"/>
      <c r="G885" s="4"/>
      <c r="H885" s="4"/>
      <c r="I885" s="4"/>
      <c r="J885" s="4"/>
      <c r="K885" s="4"/>
      <c r="L885" s="4"/>
      <c r="M885" s="4"/>
      <c r="N885" s="4"/>
      <c r="O885" s="4"/>
      <c r="P885" s="4"/>
      <c r="Q885" s="4"/>
      <c r="R885" s="4"/>
    </row>
    <row r="886" spans="6:18" ht="14.25" customHeight="1" x14ac:dyDescent="0.3">
      <c r="F886" s="4"/>
      <c r="G886" s="4"/>
      <c r="H886" s="4"/>
      <c r="I886" s="4"/>
      <c r="J886" s="4"/>
      <c r="K886" s="4"/>
      <c r="L886" s="4"/>
      <c r="M886" s="4"/>
      <c r="N886" s="4"/>
      <c r="O886" s="4"/>
      <c r="P886" s="4"/>
      <c r="Q886" s="4"/>
      <c r="R886" s="4"/>
    </row>
    <row r="887" spans="6:18" ht="14.25" customHeight="1" x14ac:dyDescent="0.3">
      <c r="F887" s="4"/>
      <c r="G887" s="4"/>
      <c r="H887" s="4"/>
      <c r="I887" s="4"/>
      <c r="J887" s="4"/>
      <c r="K887" s="4"/>
      <c r="L887" s="4"/>
      <c r="M887" s="4"/>
      <c r="N887" s="4"/>
      <c r="O887" s="4"/>
      <c r="P887" s="4"/>
      <c r="Q887" s="4"/>
      <c r="R887" s="4"/>
    </row>
    <row r="888" spans="6:18" ht="14.25" customHeight="1" x14ac:dyDescent="0.3">
      <c r="F888" s="4"/>
      <c r="G888" s="4"/>
      <c r="H888" s="4"/>
      <c r="I888" s="4"/>
      <c r="J888" s="4"/>
      <c r="K888" s="4"/>
      <c r="L888" s="4"/>
      <c r="M888" s="4"/>
      <c r="N888" s="4"/>
      <c r="O888" s="4"/>
      <c r="P888" s="4"/>
      <c r="Q888" s="4"/>
      <c r="R888" s="4"/>
    </row>
    <row r="889" spans="6:18" ht="14.25" customHeight="1" x14ac:dyDescent="0.3">
      <c r="F889" s="4"/>
      <c r="G889" s="4"/>
      <c r="H889" s="4"/>
      <c r="I889" s="4"/>
      <c r="J889" s="4"/>
      <c r="K889" s="4"/>
      <c r="L889" s="4"/>
      <c r="M889" s="4"/>
      <c r="N889" s="4"/>
      <c r="O889" s="4"/>
      <c r="P889" s="4"/>
      <c r="Q889" s="4"/>
      <c r="R889" s="4"/>
    </row>
    <row r="890" spans="6:18" ht="14.25" customHeight="1" x14ac:dyDescent="0.3">
      <c r="F890" s="4"/>
      <c r="G890" s="4"/>
      <c r="H890" s="4"/>
      <c r="I890" s="4"/>
      <c r="J890" s="4"/>
      <c r="K890" s="4"/>
      <c r="L890" s="4"/>
      <c r="M890" s="4"/>
      <c r="N890" s="4"/>
      <c r="O890" s="4"/>
      <c r="P890" s="4"/>
      <c r="Q890" s="4"/>
      <c r="R890" s="4"/>
    </row>
    <row r="891" spans="6:18" ht="14.25" customHeight="1" x14ac:dyDescent="0.3">
      <c r="F891" s="4"/>
      <c r="G891" s="4"/>
      <c r="H891" s="4"/>
      <c r="I891" s="4"/>
      <c r="J891" s="4"/>
      <c r="K891" s="4"/>
      <c r="L891" s="4"/>
      <c r="M891" s="4"/>
      <c r="N891" s="4"/>
      <c r="O891" s="4"/>
      <c r="P891" s="4"/>
      <c r="Q891" s="4"/>
      <c r="R891" s="4"/>
    </row>
    <row r="892" spans="6:18" ht="14.25" customHeight="1" x14ac:dyDescent="0.3">
      <c r="F892" s="4"/>
      <c r="G892" s="4"/>
      <c r="H892" s="4"/>
      <c r="I892" s="4"/>
      <c r="J892" s="4"/>
      <c r="K892" s="4"/>
      <c r="L892" s="4"/>
      <c r="M892" s="4"/>
      <c r="N892" s="4"/>
      <c r="O892" s="4"/>
      <c r="P892" s="4"/>
      <c r="Q892" s="4"/>
      <c r="R892" s="4"/>
    </row>
    <row r="893" spans="6:18" ht="14.25" customHeight="1" x14ac:dyDescent="0.3">
      <c r="F893" s="4"/>
      <c r="G893" s="4"/>
      <c r="H893" s="4"/>
      <c r="I893" s="4"/>
      <c r="J893" s="4"/>
      <c r="K893" s="4"/>
      <c r="L893" s="4"/>
      <c r="M893" s="4"/>
      <c r="N893" s="4"/>
      <c r="O893" s="4"/>
      <c r="P893" s="4"/>
      <c r="Q893" s="4"/>
      <c r="R893" s="4"/>
    </row>
    <row r="894" spans="6:18" ht="14.25" customHeight="1" x14ac:dyDescent="0.3">
      <c r="F894" s="4"/>
      <c r="G894" s="4"/>
      <c r="H894" s="4"/>
      <c r="I894" s="4"/>
      <c r="J894" s="4"/>
      <c r="K894" s="4"/>
      <c r="L894" s="4"/>
      <c r="M894" s="4"/>
      <c r="N894" s="4"/>
      <c r="O894" s="4"/>
      <c r="P894" s="4"/>
      <c r="Q894" s="4"/>
      <c r="R894" s="4"/>
    </row>
    <row r="895" spans="6:18" ht="14.25" customHeight="1" x14ac:dyDescent="0.3">
      <c r="F895" s="4"/>
      <c r="G895" s="4"/>
      <c r="H895" s="4"/>
      <c r="I895" s="4"/>
      <c r="J895" s="4"/>
      <c r="K895" s="4"/>
      <c r="L895" s="4"/>
      <c r="M895" s="4"/>
      <c r="N895" s="4"/>
      <c r="O895" s="4"/>
      <c r="P895" s="4"/>
      <c r="Q895" s="4"/>
      <c r="R895" s="4"/>
    </row>
    <row r="896" spans="6:18" ht="14.25" customHeight="1" x14ac:dyDescent="0.3">
      <c r="F896" s="4"/>
      <c r="G896" s="4"/>
      <c r="H896" s="4"/>
      <c r="I896" s="4"/>
      <c r="J896" s="4"/>
      <c r="K896" s="4"/>
      <c r="L896" s="4"/>
      <c r="M896" s="4"/>
      <c r="N896" s="4"/>
      <c r="O896" s="4"/>
      <c r="P896" s="4"/>
      <c r="Q896" s="4"/>
      <c r="R896" s="4"/>
    </row>
    <row r="897" spans="6:18" ht="14.25" customHeight="1" x14ac:dyDescent="0.3">
      <c r="F897" s="4"/>
      <c r="G897" s="4"/>
      <c r="H897" s="4"/>
      <c r="I897" s="4"/>
      <c r="J897" s="4"/>
      <c r="K897" s="4"/>
      <c r="L897" s="4"/>
      <c r="M897" s="4"/>
      <c r="N897" s="4"/>
      <c r="O897" s="4"/>
      <c r="P897" s="4"/>
      <c r="Q897" s="4"/>
      <c r="R897" s="4"/>
    </row>
    <row r="898" spans="6:18" ht="14.25" customHeight="1" x14ac:dyDescent="0.3">
      <c r="F898" s="4"/>
      <c r="G898" s="4"/>
      <c r="H898" s="4"/>
      <c r="I898" s="4"/>
      <c r="J898" s="4"/>
      <c r="K898" s="4"/>
      <c r="L898" s="4"/>
      <c r="M898" s="4"/>
      <c r="N898" s="4"/>
      <c r="O898" s="4"/>
      <c r="P898" s="4"/>
      <c r="Q898" s="4"/>
      <c r="R898" s="4"/>
    </row>
    <row r="899" spans="6:18" ht="14.25" customHeight="1" x14ac:dyDescent="0.3">
      <c r="F899" s="4"/>
      <c r="G899" s="4"/>
      <c r="H899" s="4"/>
      <c r="I899" s="4"/>
      <c r="J899" s="4"/>
      <c r="K899" s="4"/>
      <c r="L899" s="4"/>
      <c r="M899" s="4"/>
      <c r="N899" s="4"/>
      <c r="O899" s="4"/>
      <c r="P899" s="4"/>
      <c r="Q899" s="4"/>
      <c r="R899" s="4"/>
    </row>
    <row r="900" spans="6:18" ht="14.25" customHeight="1" x14ac:dyDescent="0.3">
      <c r="F900" s="4"/>
      <c r="G900" s="4"/>
      <c r="H900" s="4"/>
      <c r="I900" s="4"/>
      <c r="J900" s="4"/>
      <c r="K900" s="4"/>
      <c r="L900" s="4"/>
      <c r="M900" s="4"/>
      <c r="N900" s="4"/>
      <c r="O900" s="4"/>
      <c r="P900" s="4"/>
      <c r="Q900" s="4"/>
      <c r="R900" s="4"/>
    </row>
    <row r="901" spans="6:18" ht="14.25" customHeight="1" x14ac:dyDescent="0.3">
      <c r="F901" s="4"/>
      <c r="G901" s="4"/>
      <c r="H901" s="4"/>
      <c r="I901" s="4"/>
      <c r="J901" s="4"/>
      <c r="K901" s="4"/>
      <c r="L901" s="4"/>
      <c r="M901" s="4"/>
      <c r="N901" s="4"/>
      <c r="O901" s="4"/>
      <c r="P901" s="4"/>
      <c r="Q901" s="4"/>
      <c r="R901" s="4"/>
    </row>
    <row r="902" spans="6:18" ht="14.25" customHeight="1" x14ac:dyDescent="0.3">
      <c r="F902" s="4"/>
      <c r="G902" s="4"/>
      <c r="H902" s="4"/>
      <c r="I902" s="4"/>
      <c r="J902" s="4"/>
      <c r="K902" s="4"/>
      <c r="L902" s="4"/>
      <c r="M902" s="4"/>
      <c r="N902" s="4"/>
      <c r="O902" s="4"/>
      <c r="P902" s="4"/>
      <c r="Q902" s="4"/>
      <c r="R902" s="4"/>
    </row>
    <row r="903" spans="6:18" ht="14.25" customHeight="1" x14ac:dyDescent="0.3">
      <c r="F903" s="4"/>
      <c r="G903" s="4"/>
      <c r="H903" s="4"/>
      <c r="I903" s="4"/>
      <c r="J903" s="4"/>
      <c r="K903" s="4"/>
      <c r="L903" s="4"/>
      <c r="M903" s="4"/>
      <c r="N903" s="4"/>
      <c r="O903" s="4"/>
      <c r="P903" s="4"/>
      <c r="Q903" s="4"/>
      <c r="R903" s="4"/>
    </row>
    <row r="904" spans="6:18" ht="14.25" customHeight="1" x14ac:dyDescent="0.3">
      <c r="F904" s="4"/>
      <c r="G904" s="4"/>
      <c r="H904" s="4"/>
      <c r="I904" s="4"/>
      <c r="J904" s="4"/>
      <c r="K904" s="4"/>
      <c r="L904" s="4"/>
      <c r="M904" s="4"/>
      <c r="N904" s="4"/>
      <c r="O904" s="4"/>
      <c r="P904" s="4"/>
      <c r="Q904" s="4"/>
      <c r="R904" s="4"/>
    </row>
    <row r="905" spans="6:18" ht="14.25" customHeight="1" x14ac:dyDescent="0.3">
      <c r="F905" s="4"/>
      <c r="G905" s="4"/>
      <c r="H905" s="4"/>
      <c r="I905" s="4"/>
      <c r="J905" s="4"/>
      <c r="K905" s="4"/>
      <c r="L905" s="4"/>
      <c r="M905" s="4"/>
      <c r="N905" s="4"/>
      <c r="O905" s="4"/>
      <c r="P905" s="4"/>
      <c r="Q905" s="4"/>
      <c r="R905" s="4"/>
    </row>
    <row r="906" spans="6:18" ht="14.25" customHeight="1" x14ac:dyDescent="0.3">
      <c r="F906" s="4"/>
      <c r="G906" s="4"/>
      <c r="H906" s="4"/>
      <c r="I906" s="4"/>
      <c r="J906" s="4"/>
      <c r="K906" s="4"/>
      <c r="L906" s="4"/>
      <c r="M906" s="4"/>
      <c r="N906" s="4"/>
      <c r="O906" s="4"/>
      <c r="P906" s="4"/>
      <c r="Q906" s="4"/>
      <c r="R906" s="4"/>
    </row>
    <row r="907" spans="6:18" ht="14.25" customHeight="1" x14ac:dyDescent="0.3">
      <c r="F907" s="4"/>
      <c r="G907" s="4"/>
      <c r="H907" s="4"/>
      <c r="I907" s="4"/>
      <c r="J907" s="4"/>
      <c r="K907" s="4"/>
      <c r="L907" s="4"/>
      <c r="M907" s="4"/>
      <c r="N907" s="4"/>
      <c r="O907" s="4"/>
      <c r="P907" s="4"/>
      <c r="Q907" s="4"/>
      <c r="R907" s="4"/>
    </row>
    <row r="908" spans="6:18" ht="14.25" customHeight="1" x14ac:dyDescent="0.3">
      <c r="F908" s="4"/>
      <c r="G908" s="4"/>
      <c r="H908" s="4"/>
      <c r="I908" s="4"/>
      <c r="J908" s="4"/>
      <c r="K908" s="4"/>
      <c r="L908" s="4"/>
      <c r="M908" s="4"/>
      <c r="N908" s="4"/>
      <c r="O908" s="4"/>
      <c r="P908" s="4"/>
      <c r="Q908" s="4"/>
      <c r="R908" s="4"/>
    </row>
    <row r="909" spans="6:18" ht="14.25" customHeight="1" x14ac:dyDescent="0.3">
      <c r="F909" s="4"/>
      <c r="G909" s="4"/>
      <c r="H909" s="4"/>
      <c r="I909" s="4"/>
      <c r="J909" s="4"/>
      <c r="K909" s="4"/>
      <c r="L909" s="4"/>
      <c r="M909" s="4"/>
      <c r="N909" s="4"/>
      <c r="O909" s="4"/>
      <c r="P909" s="4"/>
      <c r="Q909" s="4"/>
      <c r="R909" s="4"/>
    </row>
    <row r="910" spans="6:18" ht="14.25" customHeight="1" x14ac:dyDescent="0.3">
      <c r="F910" s="4"/>
      <c r="G910" s="4"/>
      <c r="H910" s="4"/>
      <c r="I910" s="4"/>
      <c r="J910" s="4"/>
      <c r="K910" s="4"/>
      <c r="L910" s="4"/>
      <c r="M910" s="4"/>
      <c r="N910" s="4"/>
      <c r="O910" s="4"/>
      <c r="P910" s="4"/>
      <c r="Q910" s="4"/>
      <c r="R910" s="4"/>
    </row>
    <row r="911" spans="6:18" ht="14.25" customHeight="1" x14ac:dyDescent="0.3">
      <c r="F911" s="4"/>
      <c r="G911" s="4"/>
      <c r="H911" s="4"/>
      <c r="I911" s="4"/>
      <c r="J911" s="4"/>
      <c r="K911" s="4"/>
      <c r="L911" s="4"/>
      <c r="M911" s="4"/>
      <c r="N911" s="4"/>
      <c r="O911" s="4"/>
      <c r="P911" s="4"/>
      <c r="Q911" s="4"/>
      <c r="R911" s="4"/>
    </row>
    <row r="912" spans="6:18" ht="14.25" customHeight="1" x14ac:dyDescent="0.3">
      <c r="F912" s="4"/>
      <c r="G912" s="4"/>
      <c r="H912" s="4"/>
      <c r="I912" s="4"/>
      <c r="J912" s="4"/>
      <c r="K912" s="4"/>
      <c r="L912" s="4"/>
      <c r="M912" s="4"/>
      <c r="N912" s="4"/>
      <c r="O912" s="4"/>
      <c r="P912" s="4"/>
      <c r="Q912" s="4"/>
      <c r="R912" s="4"/>
    </row>
    <row r="913" spans="6:18" ht="14.25" customHeight="1" x14ac:dyDescent="0.3">
      <c r="F913" s="4"/>
      <c r="G913" s="4"/>
      <c r="H913" s="4"/>
      <c r="I913" s="4"/>
      <c r="J913" s="4"/>
      <c r="K913" s="4"/>
      <c r="L913" s="4"/>
      <c r="M913" s="4"/>
      <c r="N913" s="4"/>
      <c r="O913" s="4"/>
      <c r="P913" s="4"/>
      <c r="Q913" s="4"/>
      <c r="R913" s="4"/>
    </row>
    <row r="914" spans="6:18" ht="14.25" customHeight="1" x14ac:dyDescent="0.3">
      <c r="F914" s="4"/>
      <c r="G914" s="4"/>
      <c r="H914" s="4"/>
      <c r="I914" s="4"/>
      <c r="J914" s="4"/>
      <c r="K914" s="4"/>
      <c r="L914" s="4"/>
      <c r="M914" s="4"/>
      <c r="N914" s="4"/>
      <c r="O914" s="4"/>
      <c r="P914" s="4"/>
      <c r="Q914" s="4"/>
      <c r="R914" s="4"/>
    </row>
    <row r="915" spans="6:18" ht="14.25" customHeight="1" x14ac:dyDescent="0.3">
      <c r="F915" s="4"/>
      <c r="G915" s="4"/>
      <c r="H915" s="4"/>
      <c r="I915" s="4"/>
      <c r="J915" s="4"/>
      <c r="K915" s="4"/>
      <c r="L915" s="4"/>
      <c r="M915" s="4"/>
      <c r="N915" s="4"/>
      <c r="O915" s="4"/>
      <c r="P915" s="4"/>
      <c r="Q915" s="4"/>
      <c r="R915" s="4"/>
    </row>
    <row r="916" spans="6:18" ht="14.25" customHeight="1" x14ac:dyDescent="0.3">
      <c r="F916" s="4"/>
      <c r="G916" s="4"/>
      <c r="H916" s="4"/>
      <c r="I916" s="4"/>
      <c r="J916" s="4"/>
      <c r="K916" s="4"/>
      <c r="L916" s="4"/>
      <c r="M916" s="4"/>
      <c r="N916" s="4"/>
      <c r="O916" s="4"/>
      <c r="P916" s="4"/>
      <c r="Q916" s="4"/>
      <c r="R916" s="4"/>
    </row>
    <row r="917" spans="6:18" ht="14.25" customHeight="1" x14ac:dyDescent="0.3">
      <c r="F917" s="4"/>
      <c r="G917" s="4"/>
      <c r="H917" s="4"/>
      <c r="I917" s="4"/>
      <c r="J917" s="4"/>
      <c r="K917" s="4"/>
      <c r="L917" s="4"/>
      <c r="M917" s="4"/>
      <c r="N917" s="4"/>
      <c r="O917" s="4"/>
      <c r="P917" s="4"/>
      <c r="Q917" s="4"/>
      <c r="R917" s="4"/>
    </row>
    <row r="918" spans="6:18" ht="14.25" customHeight="1" x14ac:dyDescent="0.3">
      <c r="F918" s="4"/>
      <c r="G918" s="4"/>
      <c r="H918" s="4"/>
      <c r="I918" s="4"/>
      <c r="J918" s="4"/>
      <c r="K918" s="4"/>
      <c r="L918" s="4"/>
      <c r="M918" s="4"/>
      <c r="N918" s="4"/>
      <c r="O918" s="4"/>
      <c r="P918" s="4"/>
      <c r="Q918" s="4"/>
      <c r="R918" s="4"/>
    </row>
    <row r="919" spans="6:18" ht="14.25" customHeight="1" x14ac:dyDescent="0.3">
      <c r="F919" s="4"/>
      <c r="G919" s="4"/>
      <c r="H919" s="4"/>
      <c r="I919" s="4"/>
      <c r="J919" s="4"/>
      <c r="K919" s="4"/>
      <c r="L919" s="4"/>
      <c r="M919" s="4"/>
      <c r="N919" s="4"/>
      <c r="O919" s="4"/>
      <c r="P919" s="4"/>
      <c r="Q919" s="4"/>
      <c r="R919" s="4"/>
    </row>
    <row r="920" spans="6:18" ht="14.25" customHeight="1" x14ac:dyDescent="0.3">
      <c r="F920" s="4"/>
      <c r="G920" s="4"/>
      <c r="H920" s="4"/>
      <c r="I920" s="4"/>
      <c r="J920" s="4"/>
      <c r="K920" s="4"/>
      <c r="L920" s="4"/>
      <c r="M920" s="4"/>
      <c r="N920" s="4"/>
      <c r="O920" s="4"/>
      <c r="P920" s="4"/>
      <c r="Q920" s="4"/>
      <c r="R920" s="4"/>
    </row>
    <row r="921" spans="6:18" ht="14.25" customHeight="1" x14ac:dyDescent="0.3">
      <c r="F921" s="4"/>
      <c r="G921" s="4"/>
      <c r="H921" s="4"/>
      <c r="I921" s="4"/>
      <c r="J921" s="4"/>
      <c r="K921" s="4"/>
      <c r="L921" s="4"/>
      <c r="M921" s="4"/>
      <c r="N921" s="4"/>
      <c r="O921" s="4"/>
      <c r="P921" s="4"/>
      <c r="Q921" s="4"/>
      <c r="R921" s="4"/>
    </row>
    <row r="922" spans="6:18" ht="14.25" customHeight="1" x14ac:dyDescent="0.3">
      <c r="F922" s="4"/>
      <c r="G922" s="4"/>
      <c r="H922" s="4"/>
      <c r="I922" s="4"/>
      <c r="J922" s="4"/>
      <c r="K922" s="4"/>
      <c r="L922" s="4"/>
      <c r="M922" s="4"/>
      <c r="N922" s="4"/>
      <c r="O922" s="4"/>
      <c r="P922" s="4"/>
      <c r="Q922" s="4"/>
      <c r="R922" s="4"/>
    </row>
    <row r="923" spans="6:18" ht="14.25" customHeight="1" x14ac:dyDescent="0.3">
      <c r="F923" s="4"/>
      <c r="G923" s="4"/>
      <c r="H923" s="4"/>
      <c r="I923" s="4"/>
      <c r="J923" s="4"/>
      <c r="K923" s="4"/>
      <c r="L923" s="4"/>
      <c r="M923" s="4"/>
      <c r="N923" s="4"/>
      <c r="O923" s="4"/>
      <c r="P923" s="4"/>
      <c r="Q923" s="4"/>
      <c r="R923" s="4"/>
    </row>
    <row r="924" spans="6:18" ht="14.25" customHeight="1" x14ac:dyDescent="0.3">
      <c r="F924" s="4"/>
      <c r="G924" s="4"/>
      <c r="H924" s="4"/>
      <c r="I924" s="4"/>
      <c r="J924" s="4"/>
      <c r="K924" s="4"/>
      <c r="L924" s="4"/>
      <c r="M924" s="4"/>
      <c r="N924" s="4"/>
      <c r="O924" s="4"/>
      <c r="P924" s="4"/>
      <c r="Q924" s="4"/>
      <c r="R924" s="4"/>
    </row>
    <row r="925" spans="6:18" ht="14.25" customHeight="1" x14ac:dyDescent="0.3">
      <c r="F925" s="4"/>
      <c r="G925" s="4"/>
      <c r="H925" s="4"/>
      <c r="I925" s="4"/>
      <c r="J925" s="4"/>
      <c r="K925" s="4"/>
      <c r="L925" s="4"/>
      <c r="M925" s="4"/>
      <c r="N925" s="4"/>
      <c r="O925" s="4"/>
      <c r="P925" s="4"/>
      <c r="Q925" s="4"/>
      <c r="R925" s="4"/>
    </row>
    <row r="926" spans="6:18" ht="14.25" customHeight="1" x14ac:dyDescent="0.3">
      <c r="F926" s="4"/>
      <c r="G926" s="4"/>
      <c r="H926" s="4"/>
      <c r="I926" s="4"/>
      <c r="J926" s="4"/>
      <c r="K926" s="4"/>
      <c r="L926" s="4"/>
      <c r="M926" s="4"/>
      <c r="N926" s="4"/>
      <c r="O926" s="4"/>
      <c r="P926" s="4"/>
      <c r="Q926" s="4"/>
      <c r="R926" s="4"/>
    </row>
    <row r="927" spans="6:18" ht="14.25" customHeight="1" x14ac:dyDescent="0.3">
      <c r="F927" s="4"/>
      <c r="G927" s="4"/>
      <c r="H927" s="4"/>
      <c r="I927" s="4"/>
      <c r="J927" s="4"/>
      <c r="K927" s="4"/>
      <c r="L927" s="4"/>
      <c r="M927" s="4"/>
      <c r="N927" s="4"/>
      <c r="O927" s="4"/>
      <c r="P927" s="4"/>
      <c r="Q927" s="4"/>
      <c r="R927" s="4"/>
    </row>
    <row r="928" spans="6:18" ht="14.25" customHeight="1" x14ac:dyDescent="0.3">
      <c r="F928" s="4"/>
      <c r="G928" s="4"/>
      <c r="H928" s="4"/>
      <c r="I928" s="4"/>
      <c r="J928" s="4"/>
      <c r="K928" s="4"/>
      <c r="L928" s="4"/>
      <c r="M928" s="4"/>
      <c r="N928" s="4"/>
      <c r="O928" s="4"/>
      <c r="P928" s="4"/>
      <c r="Q928" s="4"/>
      <c r="R928" s="4"/>
    </row>
    <row r="929" spans="6:18" ht="14.25" customHeight="1" x14ac:dyDescent="0.3">
      <c r="F929" s="4"/>
      <c r="G929" s="4"/>
      <c r="H929" s="4"/>
      <c r="I929" s="4"/>
      <c r="J929" s="4"/>
      <c r="K929" s="4"/>
      <c r="L929" s="4"/>
      <c r="M929" s="4"/>
      <c r="N929" s="4"/>
      <c r="O929" s="4"/>
      <c r="P929" s="4"/>
      <c r="Q929" s="4"/>
      <c r="R929" s="4"/>
    </row>
    <row r="930" spans="6:18" ht="14.25" customHeight="1" x14ac:dyDescent="0.3">
      <c r="F930" s="4"/>
      <c r="G930" s="4"/>
      <c r="H930" s="4"/>
      <c r="I930" s="4"/>
      <c r="J930" s="4"/>
      <c r="K930" s="4"/>
      <c r="L930" s="4"/>
      <c r="M930" s="4"/>
      <c r="N930" s="4"/>
      <c r="O930" s="4"/>
      <c r="P930" s="4"/>
      <c r="Q930" s="4"/>
      <c r="R930" s="4"/>
    </row>
    <row r="931" spans="6:18" ht="14.25" customHeight="1" x14ac:dyDescent="0.3">
      <c r="F931" s="4"/>
      <c r="G931" s="4"/>
      <c r="H931" s="4"/>
      <c r="I931" s="4"/>
      <c r="J931" s="4"/>
      <c r="K931" s="4"/>
      <c r="L931" s="4"/>
      <c r="M931" s="4"/>
      <c r="N931" s="4"/>
      <c r="O931" s="4"/>
      <c r="P931" s="4"/>
      <c r="Q931" s="4"/>
      <c r="R931" s="4"/>
    </row>
    <row r="932" spans="6:18" ht="14.25" customHeight="1" x14ac:dyDescent="0.3">
      <c r="F932" s="4"/>
      <c r="G932" s="4"/>
      <c r="H932" s="4"/>
      <c r="I932" s="4"/>
      <c r="J932" s="4"/>
      <c r="K932" s="4"/>
      <c r="L932" s="4"/>
      <c r="M932" s="4"/>
      <c r="N932" s="4"/>
      <c r="O932" s="4"/>
      <c r="P932" s="4"/>
      <c r="Q932" s="4"/>
      <c r="R932" s="4"/>
    </row>
    <row r="933" spans="6:18" ht="14.25" customHeight="1" x14ac:dyDescent="0.3">
      <c r="F933" s="4"/>
      <c r="G933" s="4"/>
      <c r="H933" s="4"/>
      <c r="I933" s="4"/>
      <c r="J933" s="4"/>
      <c r="K933" s="4"/>
      <c r="L933" s="4"/>
      <c r="M933" s="4"/>
      <c r="N933" s="4"/>
      <c r="O933" s="4"/>
      <c r="P933" s="4"/>
      <c r="Q933" s="4"/>
      <c r="R933" s="4"/>
    </row>
    <row r="934" spans="6:18" ht="14.25" customHeight="1" x14ac:dyDescent="0.3">
      <c r="F934" s="4"/>
      <c r="G934" s="4"/>
      <c r="H934" s="4"/>
      <c r="I934" s="4"/>
      <c r="J934" s="4"/>
      <c r="K934" s="4"/>
      <c r="L934" s="4"/>
      <c r="M934" s="4"/>
      <c r="N934" s="4"/>
      <c r="O934" s="4"/>
      <c r="P934" s="4"/>
      <c r="Q934" s="4"/>
      <c r="R934" s="4"/>
    </row>
    <row r="935" spans="6:18" ht="14.25" customHeight="1" x14ac:dyDescent="0.3">
      <c r="F935" s="4"/>
      <c r="G935" s="4"/>
      <c r="H935" s="4"/>
      <c r="I935" s="4"/>
      <c r="J935" s="4"/>
      <c r="K935" s="4"/>
      <c r="L935" s="4"/>
      <c r="M935" s="4"/>
      <c r="N935" s="4"/>
      <c r="O935" s="4"/>
      <c r="P935" s="4"/>
      <c r="Q935" s="4"/>
      <c r="R935" s="4"/>
    </row>
    <row r="936" spans="6:18" ht="14.25" customHeight="1" x14ac:dyDescent="0.3">
      <c r="F936" s="4"/>
      <c r="G936" s="4"/>
      <c r="H936" s="4"/>
      <c r="I936" s="4"/>
      <c r="J936" s="4"/>
      <c r="K936" s="4"/>
      <c r="L936" s="4"/>
      <c r="M936" s="4"/>
      <c r="N936" s="4"/>
      <c r="O936" s="4"/>
      <c r="P936" s="4"/>
      <c r="Q936" s="4"/>
      <c r="R936" s="4"/>
    </row>
    <row r="937" spans="6:18" ht="14.25" customHeight="1" x14ac:dyDescent="0.3">
      <c r="F937" s="4"/>
      <c r="G937" s="4"/>
      <c r="H937" s="4"/>
      <c r="I937" s="4"/>
      <c r="J937" s="4"/>
      <c r="K937" s="4"/>
      <c r="L937" s="4"/>
      <c r="M937" s="4"/>
      <c r="N937" s="4"/>
      <c r="O937" s="4"/>
      <c r="P937" s="4"/>
      <c r="Q937" s="4"/>
      <c r="R937" s="4"/>
    </row>
    <row r="938" spans="6:18" ht="14.25" customHeight="1" x14ac:dyDescent="0.3">
      <c r="F938" s="4"/>
      <c r="G938" s="4"/>
      <c r="H938" s="4"/>
      <c r="I938" s="4"/>
      <c r="J938" s="4"/>
      <c r="K938" s="4"/>
      <c r="L938" s="4"/>
      <c r="M938" s="4"/>
      <c r="N938" s="4"/>
      <c r="O938" s="4"/>
      <c r="P938" s="4"/>
      <c r="Q938" s="4"/>
      <c r="R938" s="4"/>
    </row>
    <row r="939" spans="6:18" ht="14.25" customHeight="1" x14ac:dyDescent="0.3">
      <c r="F939" s="4"/>
      <c r="G939" s="4"/>
      <c r="H939" s="4"/>
      <c r="I939" s="4"/>
      <c r="J939" s="4"/>
      <c r="K939" s="4"/>
      <c r="L939" s="4"/>
      <c r="M939" s="4"/>
      <c r="N939" s="4"/>
      <c r="O939" s="4"/>
      <c r="P939" s="4"/>
      <c r="Q939" s="4"/>
      <c r="R939" s="4"/>
    </row>
    <row r="940" spans="6:18" ht="14.25" customHeight="1" x14ac:dyDescent="0.3">
      <c r="F940" s="4"/>
      <c r="G940" s="4"/>
      <c r="H940" s="4"/>
      <c r="I940" s="4"/>
      <c r="J940" s="4"/>
      <c r="K940" s="4"/>
      <c r="L940" s="4"/>
      <c r="M940" s="4"/>
      <c r="N940" s="4"/>
      <c r="O940" s="4"/>
      <c r="P940" s="4"/>
      <c r="Q940" s="4"/>
      <c r="R940" s="4"/>
    </row>
    <row r="941" spans="6:18" ht="14.25" customHeight="1" x14ac:dyDescent="0.3">
      <c r="F941" s="4"/>
      <c r="G941" s="4"/>
      <c r="H941" s="4"/>
      <c r="I941" s="4"/>
      <c r="J941" s="4"/>
      <c r="K941" s="4"/>
      <c r="L941" s="4"/>
      <c r="M941" s="4"/>
      <c r="N941" s="4"/>
      <c r="O941" s="4"/>
      <c r="P941" s="4"/>
      <c r="Q941" s="4"/>
      <c r="R941" s="4"/>
    </row>
    <row r="942" spans="6:18" ht="14.25" customHeight="1" x14ac:dyDescent="0.3">
      <c r="F942" s="4"/>
      <c r="G942" s="4"/>
      <c r="H942" s="4"/>
      <c r="I942" s="4"/>
      <c r="J942" s="4"/>
      <c r="K942" s="4"/>
      <c r="L942" s="4"/>
      <c r="M942" s="4"/>
      <c r="N942" s="4"/>
      <c r="O942" s="4"/>
      <c r="P942" s="4"/>
      <c r="Q942" s="4"/>
      <c r="R942" s="4"/>
    </row>
    <row r="943" spans="6:18" ht="14.25" customHeight="1" x14ac:dyDescent="0.3">
      <c r="F943" s="4"/>
      <c r="G943" s="4"/>
      <c r="H943" s="4"/>
      <c r="I943" s="4"/>
      <c r="J943" s="4"/>
      <c r="K943" s="4"/>
      <c r="L943" s="4"/>
      <c r="M943" s="4"/>
      <c r="N943" s="4"/>
      <c r="O943" s="4"/>
      <c r="P943" s="4"/>
      <c r="Q943" s="4"/>
      <c r="R943" s="4"/>
    </row>
    <row r="944" spans="6:18" ht="14.25" customHeight="1" x14ac:dyDescent="0.3">
      <c r="F944" s="4"/>
      <c r="G944" s="4"/>
      <c r="H944" s="4"/>
      <c r="I944" s="4"/>
      <c r="J944" s="4"/>
      <c r="K944" s="4"/>
      <c r="L944" s="4"/>
      <c r="M944" s="4"/>
      <c r="N944" s="4"/>
      <c r="O944" s="4"/>
      <c r="P944" s="4"/>
      <c r="Q944" s="4"/>
      <c r="R944" s="4"/>
    </row>
    <row r="945" spans="6:18" ht="14.25" customHeight="1" x14ac:dyDescent="0.3">
      <c r="F945" s="4"/>
      <c r="G945" s="4"/>
      <c r="H945" s="4"/>
      <c r="I945" s="4"/>
      <c r="J945" s="4"/>
      <c r="K945" s="4"/>
      <c r="L945" s="4"/>
      <c r="M945" s="4"/>
      <c r="N945" s="4"/>
      <c r="O945" s="4"/>
      <c r="P945" s="4"/>
      <c r="Q945" s="4"/>
      <c r="R945" s="4"/>
    </row>
    <row r="946" spans="6:18" ht="14.25" customHeight="1" x14ac:dyDescent="0.3">
      <c r="F946" s="4"/>
      <c r="G946" s="4"/>
      <c r="H946" s="4"/>
      <c r="I946" s="4"/>
      <c r="J946" s="4"/>
      <c r="K946" s="4"/>
      <c r="L946" s="4"/>
      <c r="M946" s="4"/>
      <c r="N946" s="4"/>
      <c r="O946" s="4"/>
      <c r="P946" s="4"/>
      <c r="Q946" s="4"/>
      <c r="R946" s="4"/>
    </row>
    <row r="947" spans="6:18" ht="14.25" customHeight="1" x14ac:dyDescent="0.3">
      <c r="F947" s="4"/>
      <c r="G947" s="4"/>
      <c r="H947" s="4"/>
      <c r="I947" s="4"/>
      <c r="J947" s="4"/>
      <c r="K947" s="4"/>
      <c r="L947" s="4"/>
      <c r="M947" s="4"/>
      <c r="N947" s="4"/>
      <c r="O947" s="4"/>
      <c r="P947" s="4"/>
      <c r="Q947" s="4"/>
      <c r="R947" s="4"/>
    </row>
    <row r="948" spans="6:18" ht="14.25" customHeight="1" x14ac:dyDescent="0.3">
      <c r="F948" s="4"/>
      <c r="G948" s="4"/>
      <c r="H948" s="4"/>
      <c r="I948" s="4"/>
      <c r="J948" s="4"/>
      <c r="K948" s="4"/>
      <c r="L948" s="4"/>
      <c r="M948" s="4"/>
      <c r="N948" s="4"/>
      <c r="O948" s="4"/>
      <c r="P948" s="4"/>
      <c r="Q948" s="4"/>
      <c r="R948" s="4"/>
    </row>
    <row r="949" spans="6:18" ht="14.25" customHeight="1" x14ac:dyDescent="0.3">
      <c r="F949" s="4"/>
      <c r="G949" s="4"/>
      <c r="H949" s="4"/>
      <c r="I949" s="4"/>
      <c r="J949" s="4"/>
      <c r="K949" s="4"/>
      <c r="L949" s="4"/>
      <c r="M949" s="4"/>
      <c r="N949" s="4"/>
      <c r="O949" s="4"/>
      <c r="P949" s="4"/>
      <c r="Q949" s="4"/>
      <c r="R949" s="4"/>
    </row>
    <row r="950" spans="6:18" ht="14.25" customHeight="1" x14ac:dyDescent="0.3">
      <c r="F950" s="4"/>
      <c r="G950" s="4"/>
      <c r="H950" s="4"/>
      <c r="I950" s="4"/>
      <c r="J950" s="4"/>
      <c r="K950" s="4"/>
      <c r="L950" s="4"/>
      <c r="M950" s="4"/>
      <c r="N950" s="4"/>
      <c r="O950" s="4"/>
      <c r="P950" s="4"/>
      <c r="Q950" s="4"/>
      <c r="R950" s="4"/>
    </row>
    <row r="951" spans="6:18" ht="14.25" customHeight="1" x14ac:dyDescent="0.3">
      <c r="F951" s="4"/>
      <c r="G951" s="4"/>
      <c r="H951" s="4"/>
      <c r="I951" s="4"/>
      <c r="J951" s="4"/>
      <c r="K951" s="4"/>
      <c r="L951" s="4"/>
      <c r="M951" s="4"/>
      <c r="N951" s="4"/>
      <c r="O951" s="4"/>
      <c r="P951" s="4"/>
      <c r="Q951" s="4"/>
      <c r="R951" s="4"/>
    </row>
    <row r="952" spans="6:18" ht="14.25" customHeight="1" x14ac:dyDescent="0.3">
      <c r="F952" s="4"/>
      <c r="G952" s="4"/>
      <c r="H952" s="4"/>
      <c r="I952" s="4"/>
      <c r="J952" s="4"/>
      <c r="K952" s="4"/>
      <c r="L952" s="4"/>
      <c r="M952" s="4"/>
      <c r="N952" s="4"/>
      <c r="O952" s="4"/>
      <c r="P952" s="4"/>
      <c r="Q952" s="4"/>
      <c r="R952" s="4"/>
    </row>
    <row r="953" spans="6:18" ht="14.25" customHeight="1" x14ac:dyDescent="0.3">
      <c r="F953" s="4"/>
      <c r="G953" s="4"/>
      <c r="H953" s="4"/>
      <c r="I953" s="4"/>
      <c r="J953" s="4"/>
      <c r="K953" s="4"/>
      <c r="L953" s="4"/>
      <c r="M953" s="4"/>
      <c r="N953" s="4"/>
      <c r="O953" s="4"/>
      <c r="P953" s="4"/>
      <c r="Q953" s="4"/>
      <c r="R953" s="4"/>
    </row>
    <row r="954" spans="6:18" ht="14.25" customHeight="1" x14ac:dyDescent="0.3">
      <c r="F954" s="4"/>
      <c r="G954" s="4"/>
      <c r="H954" s="4"/>
      <c r="I954" s="4"/>
      <c r="J954" s="4"/>
      <c r="K954" s="4"/>
      <c r="L954" s="4"/>
      <c r="M954" s="4"/>
      <c r="N954" s="4"/>
      <c r="O954" s="4"/>
      <c r="P954" s="4"/>
      <c r="Q954" s="4"/>
      <c r="R954" s="4"/>
    </row>
    <row r="955" spans="6:18" ht="14.25" customHeight="1" x14ac:dyDescent="0.3">
      <c r="F955" s="4"/>
      <c r="G955" s="4"/>
      <c r="H955" s="4"/>
      <c r="I955" s="4"/>
      <c r="J955" s="4"/>
      <c r="K955" s="4"/>
      <c r="L955" s="4"/>
      <c r="M955" s="4"/>
      <c r="N955" s="4"/>
      <c r="O955" s="4"/>
      <c r="P955" s="4"/>
      <c r="Q955" s="4"/>
      <c r="R955" s="4"/>
    </row>
    <row r="956" spans="6:18" ht="14.25" customHeight="1" x14ac:dyDescent="0.3">
      <c r="F956" s="4"/>
      <c r="G956" s="4"/>
      <c r="H956" s="4"/>
      <c r="I956" s="4"/>
      <c r="J956" s="4"/>
      <c r="K956" s="4"/>
      <c r="L956" s="4"/>
      <c r="M956" s="4"/>
      <c r="N956" s="4"/>
      <c r="O956" s="4"/>
      <c r="P956" s="4"/>
      <c r="Q956" s="4"/>
      <c r="R956" s="4"/>
    </row>
    <row r="957" spans="6:18" ht="14.25" customHeight="1" x14ac:dyDescent="0.3">
      <c r="F957" s="4"/>
      <c r="G957" s="4"/>
      <c r="H957" s="4"/>
      <c r="I957" s="4"/>
      <c r="J957" s="4"/>
      <c r="K957" s="4"/>
      <c r="L957" s="4"/>
      <c r="M957" s="4"/>
      <c r="N957" s="4"/>
      <c r="O957" s="4"/>
      <c r="P957" s="4"/>
      <c r="Q957" s="4"/>
      <c r="R957" s="4"/>
    </row>
    <row r="958" spans="6:18" ht="14.25" customHeight="1" x14ac:dyDescent="0.3">
      <c r="F958" s="4"/>
      <c r="G958" s="4"/>
      <c r="H958" s="4"/>
      <c r="I958" s="4"/>
      <c r="J958" s="4"/>
      <c r="K958" s="4"/>
      <c r="L958" s="4"/>
      <c r="M958" s="4"/>
      <c r="N958" s="4"/>
      <c r="O958" s="4"/>
      <c r="P958" s="4"/>
      <c r="Q958" s="4"/>
      <c r="R958" s="4"/>
    </row>
    <row r="959" spans="6:18" ht="14.25" customHeight="1" x14ac:dyDescent="0.3">
      <c r="F959" s="4"/>
      <c r="G959" s="4"/>
      <c r="H959" s="4"/>
      <c r="I959" s="4"/>
      <c r="J959" s="4"/>
      <c r="K959" s="4"/>
      <c r="L959" s="4"/>
      <c r="M959" s="4"/>
      <c r="N959" s="4"/>
      <c r="O959" s="4"/>
      <c r="P959" s="4"/>
      <c r="Q959" s="4"/>
      <c r="R959" s="4"/>
    </row>
    <row r="960" spans="6:18" ht="14.25" customHeight="1" x14ac:dyDescent="0.3">
      <c r="F960" s="4"/>
      <c r="G960" s="4"/>
      <c r="H960" s="4"/>
      <c r="I960" s="4"/>
      <c r="J960" s="4"/>
      <c r="K960" s="4"/>
      <c r="L960" s="4"/>
      <c r="M960" s="4"/>
      <c r="N960" s="4"/>
      <c r="O960" s="4"/>
      <c r="P960" s="4"/>
      <c r="Q960" s="4"/>
      <c r="R960" s="4"/>
    </row>
    <row r="961" spans="6:18" ht="14.25" customHeight="1" x14ac:dyDescent="0.3">
      <c r="F961" s="4"/>
      <c r="G961" s="4"/>
      <c r="H961" s="4"/>
      <c r="I961" s="4"/>
      <c r="J961" s="4"/>
      <c r="K961" s="4"/>
      <c r="L961" s="4"/>
      <c r="M961" s="4"/>
      <c r="N961" s="4"/>
      <c r="O961" s="4"/>
      <c r="P961" s="4"/>
      <c r="Q961" s="4"/>
      <c r="R961" s="4"/>
    </row>
    <row r="962" spans="6:18" ht="14.25" customHeight="1" x14ac:dyDescent="0.3">
      <c r="F962" s="4"/>
      <c r="G962" s="4"/>
      <c r="H962" s="4"/>
      <c r="I962" s="4"/>
      <c r="J962" s="4"/>
      <c r="K962" s="4"/>
      <c r="L962" s="4"/>
      <c r="M962" s="4"/>
      <c r="N962" s="4"/>
      <c r="O962" s="4"/>
      <c r="P962" s="4"/>
      <c r="Q962" s="4"/>
      <c r="R962" s="4"/>
    </row>
    <row r="963" spans="6:18" ht="14.25" customHeight="1" x14ac:dyDescent="0.3">
      <c r="F963" s="4"/>
      <c r="G963" s="4"/>
      <c r="H963" s="4"/>
      <c r="I963" s="4"/>
      <c r="J963" s="4"/>
      <c r="K963" s="4"/>
      <c r="L963" s="4"/>
      <c r="M963" s="4"/>
      <c r="N963" s="4"/>
      <c r="O963" s="4"/>
      <c r="P963" s="4"/>
      <c r="Q963" s="4"/>
      <c r="R963" s="4"/>
    </row>
    <row r="964" spans="6:18" ht="14.25" customHeight="1" x14ac:dyDescent="0.3">
      <c r="F964" s="4"/>
      <c r="G964" s="4"/>
      <c r="H964" s="4"/>
      <c r="I964" s="4"/>
      <c r="J964" s="4"/>
      <c r="K964" s="4"/>
      <c r="L964" s="4"/>
      <c r="M964" s="4"/>
      <c r="N964" s="4"/>
      <c r="O964" s="4"/>
      <c r="P964" s="4"/>
      <c r="Q964" s="4"/>
      <c r="R964" s="4"/>
    </row>
    <row r="965" spans="6:18" ht="14.25" customHeight="1" x14ac:dyDescent="0.3">
      <c r="F965" s="4"/>
      <c r="G965" s="4"/>
      <c r="H965" s="4"/>
      <c r="I965" s="4"/>
      <c r="J965" s="4"/>
      <c r="K965" s="4"/>
      <c r="L965" s="4"/>
      <c r="M965" s="4"/>
      <c r="N965" s="4"/>
      <c r="O965" s="4"/>
      <c r="P965" s="4"/>
      <c r="Q965" s="4"/>
      <c r="R965" s="4"/>
    </row>
    <row r="966" spans="6:18" ht="14.25" customHeight="1" x14ac:dyDescent="0.3">
      <c r="F966" s="4"/>
      <c r="G966" s="4"/>
      <c r="H966" s="4"/>
      <c r="I966" s="4"/>
      <c r="J966" s="4"/>
      <c r="K966" s="4"/>
      <c r="L966" s="4"/>
      <c r="M966" s="4"/>
      <c r="N966" s="4"/>
      <c r="O966" s="4"/>
      <c r="P966" s="4"/>
      <c r="Q966" s="4"/>
      <c r="R966" s="4"/>
    </row>
    <row r="967" spans="6:18" ht="14.25" customHeight="1" x14ac:dyDescent="0.3">
      <c r="F967" s="4"/>
      <c r="G967" s="4"/>
      <c r="H967" s="4"/>
      <c r="I967" s="4"/>
      <c r="J967" s="4"/>
      <c r="K967" s="4"/>
      <c r="L967" s="4"/>
      <c r="M967" s="4"/>
      <c r="N967" s="4"/>
      <c r="O967" s="4"/>
      <c r="P967" s="4"/>
      <c r="Q967" s="4"/>
      <c r="R967" s="4"/>
    </row>
    <row r="968" spans="6:18" ht="14.25" customHeight="1" x14ac:dyDescent="0.3">
      <c r="F968" s="4"/>
      <c r="G968" s="4"/>
      <c r="H968" s="4"/>
      <c r="I968" s="4"/>
      <c r="J968" s="4"/>
      <c r="K968" s="4"/>
      <c r="L968" s="4"/>
      <c r="M968" s="4"/>
      <c r="N968" s="4"/>
      <c r="O968" s="4"/>
      <c r="P968" s="4"/>
      <c r="Q968" s="4"/>
      <c r="R968" s="4"/>
    </row>
    <row r="969" spans="6:18" ht="14.25" customHeight="1" x14ac:dyDescent="0.3">
      <c r="F969" s="4"/>
      <c r="G969" s="4"/>
      <c r="H969" s="4"/>
      <c r="I969" s="4"/>
      <c r="J969" s="4"/>
      <c r="K969" s="4"/>
      <c r="L969" s="4"/>
      <c r="M969" s="4"/>
      <c r="N969" s="4"/>
      <c r="O969" s="4"/>
      <c r="P969" s="4"/>
      <c r="Q969" s="4"/>
      <c r="R969" s="4"/>
    </row>
    <row r="970" spans="6:18" ht="14.25" customHeight="1" x14ac:dyDescent="0.3">
      <c r="F970" s="4"/>
      <c r="G970" s="4"/>
      <c r="H970" s="4"/>
      <c r="I970" s="4"/>
      <c r="J970" s="4"/>
      <c r="K970" s="4"/>
      <c r="L970" s="4"/>
      <c r="M970" s="4"/>
      <c r="N970" s="4"/>
      <c r="O970" s="4"/>
      <c r="P970" s="4"/>
      <c r="Q970" s="4"/>
      <c r="R970" s="4"/>
    </row>
    <row r="971" spans="6:18" ht="14.25" customHeight="1" x14ac:dyDescent="0.3">
      <c r="F971" s="4"/>
      <c r="G971" s="4"/>
      <c r="H971" s="4"/>
      <c r="I971" s="4"/>
      <c r="J971" s="4"/>
      <c r="K971" s="4"/>
      <c r="L971" s="4"/>
      <c r="M971" s="4"/>
      <c r="N971" s="4"/>
      <c r="O971" s="4"/>
      <c r="P971" s="4"/>
      <c r="Q971" s="4"/>
      <c r="R971" s="4"/>
    </row>
    <row r="972" spans="6:18" ht="14.25" customHeight="1" x14ac:dyDescent="0.3">
      <c r="F972" s="4"/>
      <c r="G972" s="4"/>
      <c r="H972" s="4"/>
      <c r="I972" s="4"/>
      <c r="J972" s="4"/>
      <c r="K972" s="4"/>
      <c r="L972" s="4"/>
      <c r="M972" s="4"/>
      <c r="N972" s="4"/>
      <c r="O972" s="4"/>
      <c r="P972" s="4"/>
      <c r="Q972" s="4"/>
      <c r="R972" s="4"/>
    </row>
    <row r="973" spans="6:18" ht="14.25" customHeight="1" x14ac:dyDescent="0.3">
      <c r="F973" s="4"/>
      <c r="G973" s="4"/>
      <c r="H973" s="4"/>
      <c r="I973" s="4"/>
      <c r="J973" s="4"/>
      <c r="K973" s="4"/>
      <c r="L973" s="4"/>
      <c r="M973" s="4"/>
      <c r="N973" s="4"/>
      <c r="O973" s="4"/>
      <c r="P973" s="4"/>
      <c r="Q973" s="4"/>
      <c r="R973" s="4"/>
    </row>
    <row r="974" spans="6:18" ht="14.25" customHeight="1" x14ac:dyDescent="0.3">
      <c r="F974" s="4"/>
      <c r="G974" s="4"/>
      <c r="H974" s="4"/>
      <c r="I974" s="4"/>
      <c r="J974" s="4"/>
      <c r="K974" s="4"/>
      <c r="L974" s="4"/>
      <c r="M974" s="4"/>
      <c r="N974" s="4"/>
      <c r="O974" s="4"/>
      <c r="P974" s="4"/>
      <c r="Q974" s="4"/>
      <c r="R974" s="4"/>
    </row>
    <row r="975" spans="6:18" ht="14.25" customHeight="1" x14ac:dyDescent="0.3">
      <c r="F975" s="4"/>
      <c r="G975" s="4"/>
      <c r="H975" s="4"/>
      <c r="I975" s="4"/>
      <c r="J975" s="4"/>
      <c r="K975" s="4"/>
      <c r="L975" s="4"/>
      <c r="M975" s="4"/>
      <c r="N975" s="4"/>
      <c r="O975" s="4"/>
      <c r="P975" s="4"/>
      <c r="Q975" s="4"/>
      <c r="R975" s="4"/>
    </row>
    <row r="976" spans="6:18" ht="14.25" customHeight="1" x14ac:dyDescent="0.3">
      <c r="F976" s="4"/>
      <c r="G976" s="4"/>
      <c r="H976" s="4"/>
      <c r="I976" s="4"/>
      <c r="J976" s="4"/>
      <c r="K976" s="4"/>
      <c r="L976" s="4"/>
      <c r="M976" s="4"/>
      <c r="N976" s="4"/>
      <c r="O976" s="4"/>
      <c r="P976" s="4"/>
      <c r="Q976" s="4"/>
      <c r="R976" s="4"/>
    </row>
    <row r="977" spans="6:18" ht="14.25" customHeight="1" x14ac:dyDescent="0.3">
      <c r="F977" s="4"/>
      <c r="G977" s="4"/>
      <c r="H977" s="4"/>
      <c r="I977" s="4"/>
      <c r="J977" s="4"/>
      <c r="K977" s="4"/>
      <c r="L977" s="4"/>
      <c r="M977" s="4"/>
      <c r="N977" s="4"/>
      <c r="O977" s="4"/>
      <c r="P977" s="4"/>
      <c r="Q977" s="4"/>
      <c r="R977" s="4"/>
    </row>
    <row r="978" spans="6:18" ht="14.25" customHeight="1" x14ac:dyDescent="0.3">
      <c r="F978" s="4"/>
      <c r="G978" s="4"/>
      <c r="H978" s="4"/>
      <c r="I978" s="4"/>
      <c r="J978" s="4"/>
      <c r="K978" s="4"/>
      <c r="L978" s="4"/>
      <c r="M978" s="4"/>
      <c r="N978" s="4"/>
      <c r="O978" s="4"/>
      <c r="P978" s="4"/>
      <c r="Q978" s="4"/>
      <c r="R978" s="4"/>
    </row>
    <row r="979" spans="6:18" ht="14.25" customHeight="1" x14ac:dyDescent="0.3">
      <c r="F979" s="4"/>
      <c r="G979" s="4"/>
      <c r="H979" s="4"/>
      <c r="I979" s="4"/>
      <c r="J979" s="4"/>
      <c r="K979" s="4"/>
      <c r="L979" s="4"/>
      <c r="M979" s="4"/>
      <c r="N979" s="4"/>
      <c r="O979" s="4"/>
      <c r="P979" s="4"/>
      <c r="Q979" s="4"/>
      <c r="R979" s="4"/>
    </row>
    <row r="980" spans="6:18" ht="14.25" customHeight="1" x14ac:dyDescent="0.3">
      <c r="F980" s="4"/>
      <c r="G980" s="4"/>
      <c r="H980" s="4"/>
      <c r="I980" s="4"/>
      <c r="J980" s="4"/>
      <c r="K980" s="4"/>
      <c r="L980" s="4"/>
      <c r="M980" s="4"/>
      <c r="N980" s="4"/>
      <c r="O980" s="4"/>
      <c r="P980" s="4"/>
      <c r="Q980" s="4"/>
      <c r="R980" s="4"/>
    </row>
    <row r="981" spans="6:18" ht="14.25" customHeight="1" x14ac:dyDescent="0.3">
      <c r="F981" s="4"/>
      <c r="G981" s="4"/>
      <c r="H981" s="4"/>
      <c r="I981" s="4"/>
      <c r="J981" s="4"/>
      <c r="K981" s="4"/>
      <c r="L981" s="4"/>
      <c r="M981" s="4"/>
      <c r="N981" s="4"/>
      <c r="O981" s="4"/>
      <c r="P981" s="4"/>
      <c r="Q981" s="4"/>
      <c r="R981" s="4"/>
    </row>
    <row r="982" spans="6:18" ht="14.25" customHeight="1" x14ac:dyDescent="0.3">
      <c r="F982" s="4"/>
      <c r="G982" s="4"/>
      <c r="H982" s="4"/>
      <c r="I982" s="4"/>
      <c r="J982" s="4"/>
      <c r="K982" s="4"/>
      <c r="L982" s="4"/>
      <c r="M982" s="4"/>
      <c r="N982" s="4"/>
      <c r="O982" s="4"/>
      <c r="P982" s="4"/>
      <c r="Q982" s="4"/>
      <c r="R982" s="4"/>
    </row>
    <row r="983" spans="6:18" ht="14.25" customHeight="1" x14ac:dyDescent="0.3">
      <c r="F983" s="4"/>
      <c r="G983" s="4"/>
      <c r="H983" s="4"/>
      <c r="I983" s="4"/>
      <c r="J983" s="4"/>
      <c r="K983" s="4"/>
      <c r="L983" s="4"/>
      <c r="M983" s="4"/>
      <c r="N983" s="4"/>
      <c r="O983" s="4"/>
      <c r="P983" s="4"/>
      <c r="Q983" s="4"/>
      <c r="R983" s="4"/>
    </row>
    <row r="984" spans="6:18" ht="14.25" customHeight="1" x14ac:dyDescent="0.3">
      <c r="F984" s="4"/>
      <c r="G984" s="4"/>
      <c r="H984" s="4"/>
      <c r="I984" s="4"/>
      <c r="J984" s="4"/>
      <c r="K984" s="4"/>
      <c r="L984" s="4"/>
      <c r="M984" s="4"/>
      <c r="N984" s="4"/>
      <c r="O984" s="4"/>
      <c r="P984" s="4"/>
      <c r="Q984" s="4"/>
      <c r="R984" s="4"/>
    </row>
    <row r="985" spans="6:18" ht="14.25" customHeight="1" x14ac:dyDescent="0.3">
      <c r="F985" s="4"/>
      <c r="G985" s="4"/>
      <c r="H985" s="4"/>
      <c r="I985" s="4"/>
      <c r="J985" s="4"/>
      <c r="K985" s="4"/>
      <c r="L985" s="4"/>
      <c r="M985" s="4"/>
      <c r="N985" s="4"/>
      <c r="O985" s="4"/>
      <c r="P985" s="4"/>
      <c r="Q985" s="4"/>
      <c r="R985" s="4"/>
    </row>
    <row r="986" spans="6:18" ht="14.25" customHeight="1" x14ac:dyDescent="0.3">
      <c r="F986" s="4"/>
      <c r="G986" s="4"/>
      <c r="H986" s="4"/>
      <c r="I986" s="4"/>
      <c r="J986" s="4"/>
      <c r="K986" s="4"/>
      <c r="L986" s="4"/>
      <c r="M986" s="4"/>
      <c r="N986" s="4"/>
      <c r="O986" s="4"/>
      <c r="P986" s="4"/>
      <c r="Q986" s="4"/>
      <c r="R986" s="4"/>
    </row>
    <row r="987" spans="6:18" ht="14.25" customHeight="1" x14ac:dyDescent="0.3">
      <c r="F987" s="4"/>
      <c r="G987" s="4"/>
      <c r="H987" s="4"/>
      <c r="I987" s="4"/>
      <c r="J987" s="4"/>
      <c r="K987" s="4"/>
      <c r="L987" s="4"/>
      <c r="M987" s="4"/>
      <c r="N987" s="4"/>
      <c r="O987" s="4"/>
      <c r="P987" s="4"/>
      <c r="Q987" s="4"/>
      <c r="R987" s="4"/>
    </row>
    <row r="988" spans="6:18" ht="14.25" customHeight="1" x14ac:dyDescent="0.3">
      <c r="F988" s="4"/>
      <c r="G988" s="4"/>
      <c r="H988" s="4"/>
      <c r="I988" s="4"/>
      <c r="J988" s="4"/>
      <c r="K988" s="4"/>
      <c r="L988" s="4"/>
      <c r="M988" s="4"/>
      <c r="N988" s="4"/>
      <c r="O988" s="4"/>
      <c r="P988" s="4"/>
      <c r="Q988" s="4"/>
      <c r="R988" s="4"/>
    </row>
    <row r="989" spans="6:18" ht="14.25" customHeight="1" x14ac:dyDescent="0.3">
      <c r="F989" s="4"/>
      <c r="G989" s="4"/>
      <c r="H989" s="4"/>
      <c r="I989" s="4"/>
      <c r="J989" s="4"/>
      <c r="K989" s="4"/>
      <c r="L989" s="4"/>
      <c r="M989" s="4"/>
      <c r="N989" s="4"/>
      <c r="O989" s="4"/>
      <c r="P989" s="4"/>
      <c r="Q989" s="4"/>
      <c r="R989" s="4"/>
    </row>
    <row r="990" spans="6:18" ht="14.25" customHeight="1" x14ac:dyDescent="0.3">
      <c r="F990" s="4"/>
      <c r="G990" s="4"/>
      <c r="H990" s="4"/>
      <c r="I990" s="4"/>
      <c r="J990" s="4"/>
      <c r="K990" s="4"/>
      <c r="L990" s="4"/>
      <c r="M990" s="4"/>
      <c r="N990" s="4"/>
      <c r="O990" s="4"/>
      <c r="P990" s="4"/>
      <c r="Q990" s="4"/>
      <c r="R990" s="4"/>
    </row>
    <row r="991" spans="6:18" ht="14.25" customHeight="1" x14ac:dyDescent="0.3">
      <c r="F991" s="4"/>
      <c r="G991" s="4"/>
      <c r="H991" s="4"/>
      <c r="I991" s="4"/>
      <c r="J991" s="4"/>
      <c r="K991" s="4"/>
      <c r="L991" s="4"/>
      <c r="M991" s="4"/>
      <c r="N991" s="4"/>
      <c r="O991" s="4"/>
      <c r="P991" s="4"/>
      <c r="Q991" s="4"/>
      <c r="R991" s="4"/>
    </row>
    <row r="992" spans="6:18" ht="14.25" customHeight="1" x14ac:dyDescent="0.3">
      <c r="F992" s="4"/>
      <c r="G992" s="4"/>
      <c r="H992" s="4"/>
      <c r="I992" s="4"/>
      <c r="J992" s="4"/>
      <c r="K992" s="4"/>
      <c r="L992" s="4"/>
      <c r="M992" s="4"/>
      <c r="N992" s="4"/>
      <c r="O992" s="4"/>
      <c r="P992" s="4"/>
      <c r="Q992" s="4"/>
      <c r="R992" s="4"/>
    </row>
    <row r="993" spans="6:18" ht="14.25" customHeight="1" x14ac:dyDescent="0.3">
      <c r="F993" s="4"/>
      <c r="G993" s="4"/>
      <c r="H993" s="4"/>
      <c r="I993" s="4"/>
      <c r="J993" s="4"/>
      <c r="K993" s="4"/>
      <c r="L993" s="4"/>
      <c r="M993" s="4"/>
      <c r="N993" s="4"/>
      <c r="O993" s="4"/>
      <c r="P993" s="4"/>
      <c r="Q993" s="4"/>
      <c r="R993" s="4"/>
    </row>
    <row r="994" spans="6:18" ht="14.25" customHeight="1" x14ac:dyDescent="0.3">
      <c r="F994" s="4"/>
      <c r="G994" s="4"/>
      <c r="H994" s="4"/>
      <c r="I994" s="4"/>
      <c r="J994" s="4"/>
      <c r="K994" s="4"/>
      <c r="L994" s="4"/>
      <c r="M994" s="4"/>
      <c r="N994" s="4"/>
      <c r="O994" s="4"/>
      <c r="P994" s="4"/>
      <c r="Q994" s="4"/>
      <c r="R994" s="4"/>
    </row>
    <row r="995" spans="6:18" ht="14.25" customHeight="1" x14ac:dyDescent="0.3">
      <c r="F995" s="4"/>
      <c r="G995" s="4"/>
      <c r="H995" s="4"/>
      <c r="I995" s="4"/>
      <c r="J995" s="4"/>
      <c r="K995" s="4"/>
      <c r="L995" s="4"/>
      <c r="M995" s="4"/>
      <c r="N995" s="4"/>
      <c r="O995" s="4"/>
      <c r="P995" s="4"/>
      <c r="Q995" s="4"/>
      <c r="R995" s="4"/>
    </row>
    <row r="996" spans="6:18" ht="14.25" customHeight="1" x14ac:dyDescent="0.3">
      <c r="F996" s="4"/>
      <c r="G996" s="4"/>
      <c r="H996" s="4"/>
      <c r="I996" s="4"/>
      <c r="J996" s="4"/>
      <c r="K996" s="4"/>
      <c r="L996" s="4"/>
      <c r="M996" s="4"/>
      <c r="N996" s="4"/>
      <c r="O996" s="4"/>
      <c r="P996" s="4"/>
      <c r="Q996" s="4"/>
      <c r="R996" s="4"/>
    </row>
    <row r="997" spans="6:18" ht="14.25" customHeight="1" x14ac:dyDescent="0.3">
      <c r="F997" s="4"/>
      <c r="G997" s="4"/>
      <c r="H997" s="4"/>
      <c r="I997" s="4"/>
      <c r="J997" s="4"/>
      <c r="K997" s="4"/>
      <c r="L997" s="4"/>
      <c r="M997" s="4"/>
      <c r="N997" s="4"/>
      <c r="O997" s="4"/>
      <c r="P997" s="4"/>
      <c r="Q997" s="4"/>
      <c r="R997" s="4"/>
    </row>
    <row r="998" spans="6:18" ht="14.25" customHeight="1" x14ac:dyDescent="0.3">
      <c r="F998" s="4"/>
      <c r="G998" s="4"/>
      <c r="H998" s="4"/>
      <c r="I998" s="4"/>
      <c r="J998" s="4"/>
      <c r="K998" s="4"/>
      <c r="L998" s="4"/>
      <c r="M998" s="4"/>
      <c r="N998" s="4"/>
      <c r="O998" s="4"/>
      <c r="P998" s="4"/>
      <c r="Q998" s="4"/>
      <c r="R998" s="4"/>
    </row>
    <row r="999" spans="6:18" ht="14.25" customHeight="1" x14ac:dyDescent="0.3">
      <c r="F999" s="4"/>
      <c r="G999" s="4"/>
      <c r="H999" s="4"/>
      <c r="I999" s="4"/>
      <c r="J999" s="4"/>
      <c r="K999" s="4"/>
      <c r="L999" s="4"/>
      <c r="M999" s="4"/>
      <c r="N999" s="4"/>
      <c r="O999" s="4"/>
      <c r="P999" s="4"/>
      <c r="Q999" s="4"/>
      <c r="R999" s="4"/>
    </row>
    <row r="1000" spans="6:18" ht="14.25" customHeight="1" x14ac:dyDescent="0.3">
      <c r="F1000" s="4"/>
      <c r="G1000" s="4"/>
      <c r="H1000" s="4"/>
      <c r="I1000" s="4"/>
      <c r="J1000" s="4"/>
      <c r="K1000" s="4"/>
      <c r="L1000" s="4"/>
      <c r="M1000" s="4"/>
      <c r="N1000" s="4"/>
      <c r="O1000" s="4"/>
      <c r="P1000" s="4"/>
      <c r="Q1000" s="4"/>
      <c r="R1000" s="4"/>
    </row>
  </sheetData>
  <mergeCells count="44">
    <mergeCell ref="A223:V223"/>
    <mergeCell ref="W223:AL223"/>
    <mergeCell ref="A224:V224"/>
    <mergeCell ref="W224:AL224"/>
    <mergeCell ref="A225:J225"/>
    <mergeCell ref="A175:B175"/>
    <mergeCell ref="D175:E175"/>
    <mergeCell ref="A221:V221"/>
    <mergeCell ref="A222:V222"/>
    <mergeCell ref="W222:AL222"/>
    <mergeCell ref="A189:B189"/>
    <mergeCell ref="D189:E189"/>
    <mergeCell ref="A203:B203"/>
    <mergeCell ref="D203:E203"/>
    <mergeCell ref="A217:B217"/>
    <mergeCell ref="D217:E217"/>
    <mergeCell ref="W221:AL221"/>
    <mergeCell ref="A218:S220"/>
    <mergeCell ref="A157:M157"/>
    <mergeCell ref="A158:M158"/>
    <mergeCell ref="A159:M159"/>
    <mergeCell ref="A160:O160"/>
    <mergeCell ref="A161:N162"/>
    <mergeCell ref="D152:E152"/>
    <mergeCell ref="A154:V154"/>
    <mergeCell ref="A155:V155"/>
    <mergeCell ref="W155:AL155"/>
    <mergeCell ref="A156:L156"/>
    <mergeCell ref="A99:V99"/>
    <mergeCell ref="A100:V100"/>
    <mergeCell ref="D113:E113"/>
    <mergeCell ref="D126:E126"/>
    <mergeCell ref="D139:E139"/>
    <mergeCell ref="A48:W48"/>
    <mergeCell ref="A79:V79"/>
    <mergeCell ref="A61:F61"/>
    <mergeCell ref="A96:C98"/>
    <mergeCell ref="E96:I98"/>
    <mergeCell ref="J96:P98"/>
    <mergeCell ref="A4:O4"/>
    <mergeCell ref="A5:P5"/>
    <mergeCell ref="A8:V8"/>
    <mergeCell ref="A9:W9"/>
    <mergeCell ref="A47:V47"/>
  </mergeCells>
  <conditionalFormatting sqref="F104:Q111">
    <cfRule type="colorScale" priority="13">
      <colorScale>
        <cfvo type="min"/>
        <cfvo type="percentile" val="50"/>
        <cfvo type="max"/>
        <color rgb="FF5A8AC6"/>
        <color rgb="FFFCFCFF"/>
        <color rgb="FFF8696B"/>
      </colorScale>
    </cfRule>
  </conditionalFormatting>
  <conditionalFormatting sqref="F117:Q124">
    <cfRule type="colorScale" priority="14">
      <colorScale>
        <cfvo type="min"/>
        <cfvo type="percentile" val="50"/>
        <cfvo type="max"/>
        <color rgb="FF5A8AC6"/>
        <color rgb="FFFCFCFF"/>
        <color rgb="FFF8696B"/>
      </colorScale>
    </cfRule>
  </conditionalFormatting>
  <conditionalFormatting sqref="F130:Q137">
    <cfRule type="colorScale" priority="15">
      <colorScale>
        <cfvo type="min"/>
        <cfvo type="percentile" val="50"/>
        <cfvo type="max"/>
        <color rgb="FF5A8AC6"/>
        <color rgb="FFFCFCFF"/>
        <color rgb="FFF8696B"/>
      </colorScale>
    </cfRule>
  </conditionalFormatting>
  <conditionalFormatting sqref="F143:Q150">
    <cfRule type="colorScale" priority="16">
      <colorScale>
        <cfvo type="min"/>
        <cfvo type="percentile" val="50"/>
        <cfvo type="max"/>
        <color rgb="FF5A8AC6"/>
        <color rgb="FFFCFCFF"/>
        <color rgb="FFF8696B"/>
      </colorScale>
    </cfRule>
  </conditionalFormatting>
  <conditionalFormatting sqref="G13:R20">
    <cfRule type="colorScale" priority="7">
      <colorScale>
        <cfvo type="min"/>
        <cfvo type="percentile" val="50"/>
        <cfvo type="max"/>
        <color rgb="FF5A8AC6"/>
        <color rgb="FFFCFCFF"/>
        <color rgb="FFF8696B"/>
      </colorScale>
    </cfRule>
  </conditionalFormatting>
  <conditionalFormatting sqref="G22:R22">
    <cfRule type="colorScale" priority="8">
      <colorScale>
        <cfvo type="min"/>
        <cfvo type="percentile" val="50"/>
        <cfvo type="max"/>
        <color rgb="FF5A8AC6"/>
        <color rgb="FFFCFCFF"/>
        <color rgb="FFF8696B"/>
      </colorScale>
    </cfRule>
  </conditionalFormatting>
  <conditionalFormatting sqref="G24:R31">
    <cfRule type="colorScale" priority="4">
      <colorScale>
        <cfvo type="min"/>
        <cfvo type="percentile" val="50"/>
        <cfvo type="max"/>
        <color rgb="FF5A8AC6"/>
        <color rgb="FFFCFCFF"/>
        <color rgb="FFF8696B"/>
      </colorScale>
    </cfRule>
  </conditionalFormatting>
  <conditionalFormatting sqref="G33:R33">
    <cfRule type="colorScale" priority="9">
      <colorScale>
        <cfvo type="min"/>
        <cfvo type="percentile" val="50"/>
        <cfvo type="max"/>
        <color rgb="FF5A8AC6"/>
        <color rgb="FFFCFCFF"/>
        <color rgb="FFF8696B"/>
      </colorScale>
    </cfRule>
  </conditionalFormatting>
  <conditionalFormatting sqref="G35:R42 F43">
    <cfRule type="colorScale" priority="5">
      <colorScale>
        <cfvo type="min"/>
        <cfvo type="percentile" val="50"/>
        <cfvo type="max"/>
        <color rgb="FF5A8AC6"/>
        <color rgb="FFFCFCFF"/>
        <color rgb="FFF8696B"/>
      </colorScale>
    </cfRule>
  </conditionalFormatting>
  <conditionalFormatting sqref="G44:R44">
    <cfRule type="colorScale" priority="10">
      <colorScale>
        <cfvo type="min"/>
        <cfvo type="percentile" val="50"/>
        <cfvo type="max"/>
        <color rgb="FF5A8AC6"/>
        <color rgb="FFFCFCFF"/>
        <color rgb="FFF8696B"/>
      </colorScale>
    </cfRule>
  </conditionalFormatting>
  <conditionalFormatting sqref="G51:R58">
    <cfRule type="colorScale" priority="6">
      <colorScale>
        <cfvo type="min"/>
        <cfvo type="percentile" val="50"/>
        <cfvo type="max"/>
        <color rgb="FFF8696B"/>
        <color rgb="FFFCFCFF"/>
        <color rgb="FF5A8AC6"/>
      </colorScale>
    </cfRule>
  </conditionalFormatting>
  <conditionalFormatting sqref="G59:R59">
    <cfRule type="colorScale" priority="11">
      <colorScale>
        <cfvo type="min"/>
        <cfvo type="percentile" val="50"/>
        <cfvo type="max"/>
        <color rgb="FFF8696B"/>
        <color rgb="FFFCFCFF"/>
        <color rgb="FF5A8AC6"/>
      </colorScale>
    </cfRule>
  </conditionalFormatting>
  <conditionalFormatting sqref="G60:R60">
    <cfRule type="colorScale" priority="12">
      <colorScale>
        <cfvo type="min"/>
        <cfvo type="percentile" val="50"/>
        <cfvo type="max"/>
        <color rgb="FF5A8AC6"/>
        <color rgb="FFFCFCFF"/>
        <color rgb="FFF8696B"/>
      </colorScale>
    </cfRule>
  </conditionalFormatting>
  <pageMargins left="0.7" right="0.7" top="0.75" bottom="0.75" header="0" footer="0"/>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C5E0B3"/>
  </sheetPr>
  <dimension ref="A1:Z984"/>
  <sheetViews>
    <sheetView showGridLines="0" topLeftCell="A4" workbookViewId="0">
      <selection activeCell="W70" sqref="W70"/>
    </sheetView>
  </sheetViews>
  <sheetFormatPr defaultColWidth="14.44140625" defaultRowHeight="15" customHeight="1" x14ac:dyDescent="0.3"/>
  <cols>
    <col min="1" max="1" width="27.88671875" customWidth="1"/>
    <col min="2" max="2" width="10.6640625" customWidth="1"/>
    <col min="3" max="3" width="25.44140625" customWidth="1"/>
    <col min="4" max="4" width="28.44140625" customWidth="1"/>
    <col min="5" max="5" width="16.44140625" customWidth="1"/>
    <col min="6" max="6" width="15.109375" customWidth="1"/>
    <col min="7" max="11" width="13.6640625" customWidth="1"/>
    <col min="12" max="12" width="16.44140625" customWidth="1"/>
    <col min="13" max="14" width="13.6640625" customWidth="1"/>
    <col min="15" max="15" width="16.44140625" customWidth="1"/>
    <col min="16" max="16" width="13.6640625" customWidth="1"/>
    <col min="17" max="18" width="15.44140625" customWidth="1"/>
    <col min="19" max="26" width="8.6640625" customWidth="1"/>
  </cols>
  <sheetData>
    <row r="1" spans="1:26" ht="13.5" customHeight="1" x14ac:dyDescent="0.3">
      <c r="A1" s="18" t="s">
        <v>154</v>
      </c>
      <c r="B1" s="19"/>
      <c r="C1" s="16"/>
      <c r="D1" s="16"/>
      <c r="E1" s="16"/>
      <c r="F1" s="16"/>
      <c r="G1" s="16"/>
      <c r="H1" s="16"/>
      <c r="I1" s="16"/>
      <c r="J1" s="16"/>
      <c r="K1" s="16"/>
      <c r="L1" s="16"/>
      <c r="M1" s="16"/>
      <c r="N1" s="16"/>
      <c r="O1" s="16"/>
      <c r="P1" s="16"/>
      <c r="Q1" s="16"/>
      <c r="R1" s="16"/>
      <c r="S1" s="16"/>
      <c r="T1" s="16"/>
      <c r="U1" s="16"/>
      <c r="V1" s="16"/>
      <c r="W1" s="16"/>
      <c r="X1" s="16"/>
      <c r="Y1" s="16"/>
      <c r="Z1" s="16"/>
    </row>
    <row r="2" spans="1:26" ht="13.5" customHeight="1" x14ac:dyDescent="0.3">
      <c r="A2" s="4" t="s">
        <v>155</v>
      </c>
      <c r="B2" s="4"/>
      <c r="C2" s="16"/>
      <c r="D2" s="16"/>
      <c r="E2" s="16"/>
      <c r="F2" s="16"/>
      <c r="G2" s="16"/>
      <c r="H2" s="16"/>
      <c r="I2" s="16"/>
      <c r="J2" s="16"/>
      <c r="K2" s="16"/>
      <c r="L2" s="16"/>
      <c r="M2" s="16"/>
      <c r="N2" s="16"/>
      <c r="O2" s="16"/>
      <c r="P2" s="16"/>
      <c r="Q2" s="16"/>
      <c r="R2" s="16"/>
      <c r="S2" s="16"/>
      <c r="T2" s="16"/>
      <c r="U2" s="16"/>
      <c r="V2" s="16"/>
      <c r="W2" s="16"/>
      <c r="X2" s="16"/>
      <c r="Y2" s="16"/>
      <c r="Z2" s="16"/>
    </row>
    <row r="3" spans="1:26" ht="13.5" customHeight="1" x14ac:dyDescent="0.3">
      <c r="A3" s="4" t="s">
        <v>156</v>
      </c>
      <c r="B3" s="4"/>
      <c r="C3" s="16"/>
      <c r="D3" s="16"/>
      <c r="E3" s="16"/>
      <c r="F3" s="16"/>
      <c r="G3" s="16"/>
      <c r="H3" s="16"/>
      <c r="I3" s="16"/>
      <c r="J3" s="16"/>
      <c r="K3" s="16"/>
      <c r="L3" s="16"/>
      <c r="M3" s="16"/>
      <c r="N3" s="16"/>
      <c r="O3" s="16"/>
      <c r="P3" s="16"/>
      <c r="Q3" s="16"/>
      <c r="R3" s="16"/>
      <c r="S3" s="16"/>
      <c r="T3" s="16"/>
      <c r="U3" s="16"/>
      <c r="V3" s="16"/>
      <c r="W3" s="16"/>
      <c r="X3" s="16"/>
      <c r="Y3" s="16"/>
      <c r="Z3" s="16"/>
    </row>
    <row r="4" spans="1:26" ht="54.75" customHeight="1" x14ac:dyDescent="0.3">
      <c r="A4" s="196" t="s">
        <v>157</v>
      </c>
      <c r="B4" s="197"/>
      <c r="C4" s="197"/>
      <c r="D4" s="197"/>
      <c r="E4" s="197"/>
      <c r="F4" s="197"/>
      <c r="G4" s="197"/>
      <c r="H4" s="197"/>
      <c r="I4" s="197"/>
      <c r="J4" s="197"/>
      <c r="K4" s="197"/>
      <c r="L4" s="197"/>
      <c r="M4" s="197"/>
      <c r="N4" s="197"/>
      <c r="O4" s="197"/>
      <c r="P4" s="197"/>
      <c r="Q4" s="197"/>
      <c r="R4" s="197"/>
      <c r="S4" s="16"/>
      <c r="T4" s="16"/>
      <c r="U4" s="16"/>
      <c r="V4" s="16"/>
      <c r="W4" s="16"/>
      <c r="X4" s="16"/>
      <c r="Y4" s="16"/>
      <c r="Z4" s="16"/>
    </row>
    <row r="5" spans="1:26" ht="42" customHeight="1" x14ac:dyDescent="0.3">
      <c r="A5" s="198" t="s">
        <v>158</v>
      </c>
      <c r="B5" s="197"/>
      <c r="C5" s="197"/>
      <c r="D5" s="197"/>
      <c r="E5" s="197"/>
      <c r="F5" s="197"/>
      <c r="G5" s="197"/>
      <c r="H5" s="197"/>
      <c r="I5" s="197"/>
      <c r="J5" s="197"/>
      <c r="K5" s="197"/>
      <c r="L5" s="197"/>
      <c r="M5" s="197"/>
      <c r="N5" s="197"/>
      <c r="O5" s="197"/>
      <c r="P5" s="197"/>
      <c r="Q5" s="197"/>
      <c r="R5" s="197"/>
      <c r="S5" s="197"/>
      <c r="T5" s="16"/>
      <c r="U5" s="16"/>
      <c r="V5" s="16"/>
      <c r="W5" s="16"/>
      <c r="X5" s="16"/>
      <c r="Y5" s="16"/>
      <c r="Z5" s="16"/>
    </row>
    <row r="6" spans="1:26" ht="56.25" customHeight="1" x14ac:dyDescent="0.3">
      <c r="A6" s="198" t="s">
        <v>159</v>
      </c>
      <c r="B6" s="197"/>
      <c r="C6" s="197"/>
      <c r="D6" s="197"/>
      <c r="E6" s="197"/>
      <c r="F6" s="197"/>
      <c r="G6" s="197"/>
      <c r="H6" s="197"/>
      <c r="I6" s="197"/>
      <c r="J6" s="197"/>
      <c r="K6" s="197"/>
      <c r="L6" s="197"/>
      <c r="M6" s="197"/>
      <c r="N6" s="197"/>
      <c r="O6" s="197"/>
      <c r="P6" s="197"/>
      <c r="Q6" s="197"/>
      <c r="R6" s="16"/>
      <c r="S6" s="16"/>
      <c r="T6" s="16"/>
      <c r="U6" s="16"/>
      <c r="V6" s="16"/>
      <c r="W6" s="16"/>
      <c r="X6" s="16"/>
      <c r="Y6" s="16"/>
      <c r="Z6" s="16"/>
    </row>
    <row r="7" spans="1:26" ht="23.25" customHeight="1" x14ac:dyDescent="0.3">
      <c r="A7" s="214" t="s">
        <v>160</v>
      </c>
      <c r="B7" s="197"/>
      <c r="C7" s="197"/>
      <c r="D7" s="197"/>
      <c r="E7" s="197"/>
      <c r="F7" s="197"/>
      <c r="G7" s="197"/>
      <c r="H7" s="197"/>
      <c r="I7" s="197"/>
      <c r="J7" s="197"/>
      <c r="K7" s="197"/>
      <c r="L7" s="197"/>
      <c r="M7" s="197"/>
      <c r="N7" s="197"/>
      <c r="R7" s="16"/>
      <c r="S7" s="16"/>
      <c r="T7" s="16"/>
      <c r="U7" s="16"/>
      <c r="V7" s="16"/>
      <c r="W7" s="16"/>
      <c r="X7" s="16"/>
      <c r="Y7" s="16"/>
      <c r="Z7" s="16"/>
    </row>
    <row r="8" spans="1:26" ht="13.5" customHeight="1" x14ac:dyDescent="0.3">
      <c r="A8" s="20" t="s">
        <v>161</v>
      </c>
      <c r="B8" s="20"/>
      <c r="C8" s="39"/>
      <c r="D8" s="39"/>
      <c r="E8" s="39"/>
      <c r="F8" s="39"/>
      <c r="G8" s="39"/>
      <c r="H8" s="39"/>
      <c r="I8" s="39"/>
      <c r="J8" s="39"/>
      <c r="K8" s="39"/>
      <c r="L8" s="39"/>
      <c r="M8" s="39"/>
      <c r="N8" s="39"/>
      <c r="O8" s="39"/>
      <c r="P8" s="39"/>
      <c r="Q8" s="39"/>
      <c r="R8" s="39"/>
      <c r="S8" s="39"/>
      <c r="T8" s="39"/>
      <c r="U8" s="39"/>
      <c r="V8" s="39"/>
      <c r="W8" s="39"/>
      <c r="X8" s="39"/>
      <c r="Y8" s="39"/>
      <c r="Z8" s="39"/>
    </row>
    <row r="9" spans="1:26" ht="13.5" customHeight="1" x14ac:dyDescent="0.3">
      <c r="A9" s="39" t="s">
        <v>84</v>
      </c>
      <c r="B9" s="16"/>
      <c r="C9" s="16"/>
      <c r="D9" s="16"/>
      <c r="E9" s="16"/>
      <c r="F9" s="16"/>
      <c r="G9" s="16"/>
      <c r="H9" s="16"/>
      <c r="I9" s="16"/>
      <c r="J9" s="16"/>
      <c r="K9" s="16"/>
      <c r="L9" s="16"/>
      <c r="M9" s="16"/>
      <c r="N9" s="16"/>
      <c r="O9" s="16"/>
      <c r="P9" s="16"/>
      <c r="Q9" s="16"/>
      <c r="R9" s="16"/>
      <c r="S9" s="16"/>
      <c r="T9" s="16"/>
      <c r="U9" s="16"/>
      <c r="V9" s="16"/>
      <c r="W9" s="16"/>
      <c r="X9" s="16"/>
      <c r="Y9" s="16"/>
      <c r="Z9" s="16"/>
    </row>
    <row r="10" spans="1:26" ht="13.5" customHeight="1" x14ac:dyDescent="0.3">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row>
    <row r="11" spans="1:26" ht="69" customHeight="1" x14ac:dyDescent="0.3">
      <c r="A11" s="199" t="s">
        <v>162</v>
      </c>
      <c r="B11" s="194"/>
      <c r="C11" s="194"/>
      <c r="D11" s="194"/>
      <c r="E11" s="194"/>
      <c r="F11" s="194"/>
      <c r="G11" s="194"/>
      <c r="H11" s="194"/>
      <c r="I11" s="194"/>
      <c r="J11" s="194"/>
      <c r="K11" s="194"/>
      <c r="L11" s="194"/>
      <c r="M11" s="194"/>
      <c r="N11" s="194"/>
      <c r="O11" s="194"/>
      <c r="P11" s="194"/>
      <c r="Q11" s="194"/>
      <c r="R11" s="194"/>
      <c r="S11" s="194"/>
      <c r="T11" s="194"/>
      <c r="U11" s="194"/>
      <c r="V11" s="135"/>
      <c r="W11" s="156"/>
      <c r="X11" s="156"/>
      <c r="Y11" s="156"/>
      <c r="Z11" s="156"/>
    </row>
    <row r="12" spans="1:26" ht="24" customHeight="1" x14ac:dyDescent="0.3">
      <c r="A12" s="211" t="s">
        <v>163</v>
      </c>
      <c r="B12" s="194"/>
      <c r="C12" s="194"/>
      <c r="D12" s="194"/>
      <c r="E12" s="194"/>
      <c r="F12" s="194"/>
      <c r="G12" s="194"/>
      <c r="H12" s="194"/>
      <c r="I12" s="194"/>
      <c r="J12" s="194"/>
      <c r="K12" s="154"/>
      <c r="L12" s="154"/>
      <c r="M12" s="154"/>
      <c r="N12" s="154"/>
      <c r="O12" s="154"/>
      <c r="P12" s="154"/>
      <c r="Q12" s="154"/>
      <c r="R12" s="154"/>
      <c r="S12" s="154"/>
      <c r="T12" s="154"/>
      <c r="U12" s="154"/>
      <c r="V12" s="135"/>
      <c r="W12" s="156"/>
      <c r="X12" s="156"/>
      <c r="Y12" s="156"/>
      <c r="Z12" s="156"/>
    </row>
    <row r="13" spans="1:26" ht="13.5" customHeight="1" x14ac:dyDescent="0.3">
      <c r="A13" s="124" t="s">
        <v>164</v>
      </c>
      <c r="B13" s="124"/>
      <c r="C13" s="124"/>
      <c r="D13" s="124"/>
      <c r="E13" s="136">
        <v>41821</v>
      </c>
      <c r="F13" s="136">
        <v>41852</v>
      </c>
      <c r="G13" s="136">
        <v>41883</v>
      </c>
      <c r="H13" s="136">
        <v>41913</v>
      </c>
      <c r="I13" s="136">
        <v>41944</v>
      </c>
      <c r="J13" s="136">
        <v>41974</v>
      </c>
      <c r="K13" s="136">
        <v>42005</v>
      </c>
      <c r="L13" s="136">
        <v>42036</v>
      </c>
      <c r="M13" s="136">
        <v>42064</v>
      </c>
      <c r="N13" s="136">
        <v>42095</v>
      </c>
      <c r="O13" s="136">
        <v>42125</v>
      </c>
      <c r="P13" s="136">
        <v>42156</v>
      </c>
      <c r="Q13" s="137" t="s">
        <v>119</v>
      </c>
      <c r="R13" s="131"/>
      <c r="S13" s="131"/>
      <c r="T13" s="131"/>
      <c r="U13" s="131"/>
      <c r="V13" s="131"/>
      <c r="W13" s="131"/>
      <c r="X13" s="131"/>
      <c r="Y13" s="131"/>
      <c r="Z13" s="131"/>
    </row>
    <row r="14" spans="1:26" ht="13.5" customHeight="1" x14ac:dyDescent="0.3">
      <c r="A14" s="124"/>
      <c r="B14" s="124"/>
      <c r="C14" s="124"/>
      <c r="D14" s="124"/>
      <c r="E14" s="138">
        <f t="shared" ref="E14:P14" si="0">MONTH(E13)</f>
        <v>7</v>
      </c>
      <c r="F14" s="138">
        <f t="shared" si="0"/>
        <v>8</v>
      </c>
      <c r="G14" s="138">
        <f t="shared" si="0"/>
        <v>9</v>
      </c>
      <c r="H14" s="138">
        <f t="shared" si="0"/>
        <v>10</v>
      </c>
      <c r="I14" s="138">
        <f t="shared" si="0"/>
        <v>11</v>
      </c>
      <c r="J14" s="138">
        <f t="shared" si="0"/>
        <v>12</v>
      </c>
      <c r="K14" s="138">
        <f t="shared" si="0"/>
        <v>1</v>
      </c>
      <c r="L14" s="138">
        <f t="shared" si="0"/>
        <v>2</v>
      </c>
      <c r="M14" s="138">
        <f t="shared" si="0"/>
        <v>3</v>
      </c>
      <c r="N14" s="138">
        <f t="shared" si="0"/>
        <v>4</v>
      </c>
      <c r="O14" s="138">
        <f t="shared" si="0"/>
        <v>5</v>
      </c>
      <c r="P14" s="138">
        <f t="shared" si="0"/>
        <v>6</v>
      </c>
      <c r="Q14" s="137"/>
      <c r="R14" s="131"/>
      <c r="S14" s="131"/>
      <c r="T14" s="131"/>
      <c r="U14" s="131"/>
      <c r="V14" s="131"/>
      <c r="W14" s="131"/>
      <c r="X14" s="131"/>
      <c r="Y14" s="131"/>
      <c r="Z14" s="131"/>
    </row>
    <row r="15" spans="1:26" ht="13.5" customHeight="1" x14ac:dyDescent="0.3">
      <c r="A15" s="36" t="s">
        <v>165</v>
      </c>
      <c r="B15" s="23" t="s">
        <v>166</v>
      </c>
      <c r="C15" s="8"/>
      <c r="D15" s="8"/>
      <c r="E15" s="40">
        <f>AVERAGEIFS('Water Trading Repository Table'!$C:$C,'Water Trading Repository Table'!$D:$D,'What-If Analysis'!E14)</f>
        <v>76.602720430107496</v>
      </c>
      <c r="F15" s="40">
        <f>AVERAGEIFS('Water Trading Repository Table'!$C:$C,'Water Trading Repository Table'!$D:$D,'What-If Analysis'!F14)</f>
        <v>74.932540098566292</v>
      </c>
      <c r="G15" s="40">
        <f>AVERAGEIFS('Water Trading Repository Table'!$C:$C,'Water Trading Repository Table'!$D:$D,'What-If Analysis'!G14)</f>
        <v>74.066319823232305</v>
      </c>
      <c r="H15" s="40">
        <f>AVERAGEIFS('Water Trading Repository Table'!$C:$C,'Water Trading Repository Table'!$D:$D,'What-If Analysis'!H14)</f>
        <v>75.093148943932377</v>
      </c>
      <c r="I15" s="40">
        <f>AVERAGEIFS('Water Trading Repository Table'!$C:$C,'Water Trading Repository Table'!$D:$D,'What-If Analysis'!I14)</f>
        <v>73.700956254509322</v>
      </c>
      <c r="J15" s="40">
        <f>AVERAGEIFS('Water Trading Repository Table'!$C:$C,'Water Trading Repository Table'!$D:$D,'What-If Analysis'!J14)</f>
        <v>74.376656830400748</v>
      </c>
      <c r="K15" s="40">
        <f>AVERAGEIFS('Water Trading Repository Table'!$C:$C,'Water Trading Repository Table'!$D:$D,'What-If Analysis'!K14)</f>
        <v>86.391757235371969</v>
      </c>
      <c r="L15" s="40">
        <f>AVERAGEIFS('Water Trading Repository Table'!$C:$C,'Water Trading Repository Table'!$D:$D,'What-If Analysis'!L14)</f>
        <v>86.829490475868141</v>
      </c>
      <c r="M15" s="40">
        <f>AVERAGEIFS('Water Trading Repository Table'!$C:$C,'Water Trading Repository Table'!$D:$D,'What-If Analysis'!M14)</f>
        <v>81.49989122823844</v>
      </c>
      <c r="N15" s="40">
        <f>AVERAGEIFS('Water Trading Repository Table'!$C:$C,'Water Trading Repository Table'!$D:$D,'What-If Analysis'!N14)</f>
        <v>72.569232168710826</v>
      </c>
      <c r="O15" s="40">
        <f>AVERAGEIFS('Water Trading Repository Table'!$C:$C,'Water Trading Repository Table'!$D:$D,'What-If Analysis'!O14)</f>
        <v>71.259354341223244</v>
      </c>
      <c r="P15" s="40">
        <f>AVERAGEIFS('Water Trading Repository Table'!$C:$C,'Water Trading Repository Table'!$D:$D,'What-If Analysis'!P14)</f>
        <v>72.156510799663252</v>
      </c>
      <c r="Q15" s="40">
        <f>SUM(E15:P15)</f>
        <v>919.47857862982448</v>
      </c>
      <c r="R15" s="8"/>
      <c r="S15" s="8"/>
      <c r="T15" s="8"/>
      <c r="U15" s="8"/>
      <c r="V15" s="8"/>
      <c r="W15" s="8"/>
      <c r="X15" s="8"/>
      <c r="Y15" s="8"/>
      <c r="Z15" s="8"/>
    </row>
    <row r="16" spans="1:26" ht="13.5" customHeight="1" x14ac:dyDescent="0.3">
      <c r="A16" s="36" t="s">
        <v>165</v>
      </c>
      <c r="B16" s="23" t="s">
        <v>167</v>
      </c>
      <c r="C16" s="8"/>
      <c r="D16" s="8"/>
      <c r="E16" s="41">
        <f>AVERAGEIFS('Water Trading Repository Table'!$B:$B,'Water Trading Repository Table'!$D:$D,'What-If Analysis'!E14)</f>
        <v>2283.0502472527673</v>
      </c>
      <c r="F16" s="41">
        <f>AVERAGEIFS('Water Trading Repository Table'!$B:$B,'Water Trading Repository Table'!$D:$D,'What-If Analysis'!F14)</f>
        <v>2201.0592458815067</v>
      </c>
      <c r="G16" s="41">
        <f>AVERAGEIFS('Water Trading Repository Table'!$B:$B,'Water Trading Repository Table'!$D:$D,'What-If Analysis'!G14)</f>
        <v>2153.3431850899528</v>
      </c>
      <c r="H16" s="41">
        <f>AVERAGEIFS('Water Trading Repository Table'!$B:$B,'Water Trading Repository Table'!$D:$D,'What-If Analysis'!H14)</f>
        <v>2098.9913812617792</v>
      </c>
      <c r="I16" s="41">
        <f>AVERAGEIFS('Water Trading Repository Table'!$B:$B,'Water Trading Repository Table'!$D:$D,'What-If Analysis'!I14)</f>
        <v>2200.9293289926659</v>
      </c>
      <c r="J16" s="41">
        <f>AVERAGEIFS('Water Trading Repository Table'!$B:$B,'Water Trading Repository Table'!$D:$D,'What-If Analysis'!J14)</f>
        <v>2312.1995397611418</v>
      </c>
      <c r="K16" s="41">
        <f>AVERAGEIFS('Water Trading Repository Table'!$B:$B,'Water Trading Repository Table'!$D:$D,'What-If Analysis'!K14)</f>
        <v>2298.1901589653967</v>
      </c>
      <c r="L16" s="41">
        <f>AVERAGEIFS('Water Trading Repository Table'!$B:$B,'Water Trading Repository Table'!$D:$D,'What-If Analysis'!L14)</f>
        <v>2406.0918962111036</v>
      </c>
      <c r="M16" s="41">
        <f>AVERAGEIFS('Water Trading Repository Table'!$B:$B,'Water Trading Repository Table'!$D:$D,'What-If Analysis'!M14)</f>
        <v>2127.8145432709766</v>
      </c>
      <c r="N16" s="41">
        <f>AVERAGEIFS('Water Trading Repository Table'!$B:$B,'Water Trading Repository Table'!$D:$D,'What-If Analysis'!N14)</f>
        <v>2185.7997542263706</v>
      </c>
      <c r="O16" s="41">
        <f>AVERAGEIFS('Water Trading Repository Table'!$B:$B,'Water Trading Repository Table'!$D:$D,'What-If Analysis'!O14)</f>
        <v>2145.7837188661065</v>
      </c>
      <c r="P16" s="41">
        <f>AVERAGEIFS('Water Trading Repository Table'!$B:$B,'Water Trading Repository Table'!$D:$D,'What-If Analysis'!P14)</f>
        <v>2229.7496611442612</v>
      </c>
      <c r="Q16" s="41">
        <f>SUM(E16:P16)</f>
        <v>26643.002660924027</v>
      </c>
      <c r="R16" s="8"/>
      <c r="S16" s="8"/>
      <c r="T16" s="8"/>
      <c r="U16" s="8"/>
      <c r="V16" s="8"/>
      <c r="W16" s="8"/>
      <c r="X16" s="8"/>
      <c r="Y16" s="8"/>
      <c r="Z16" s="8"/>
    </row>
    <row r="17" spans="1:26" ht="13.5" customHeight="1" x14ac:dyDescent="0.3">
      <c r="A17" s="126"/>
      <c r="B17" s="126"/>
      <c r="C17" s="126"/>
      <c r="D17" s="126"/>
      <c r="E17" s="157"/>
      <c r="F17" s="157"/>
      <c r="G17" s="157"/>
      <c r="H17" s="157"/>
      <c r="I17" s="157"/>
      <c r="J17" s="157"/>
      <c r="K17" s="157"/>
      <c r="L17" s="157"/>
      <c r="M17" s="157"/>
      <c r="N17" s="157"/>
      <c r="O17" s="157"/>
      <c r="P17" s="157"/>
      <c r="Q17" s="157"/>
      <c r="R17" s="126"/>
      <c r="S17" s="126"/>
      <c r="T17" s="126"/>
      <c r="U17" s="126"/>
      <c r="V17" s="126"/>
      <c r="W17" s="126"/>
      <c r="X17" s="126"/>
      <c r="Y17" s="126"/>
      <c r="Z17" s="126"/>
    </row>
    <row r="18" spans="1:26" ht="13.5" customHeight="1" x14ac:dyDescent="0.3">
      <c r="A18" s="195" t="s">
        <v>168</v>
      </c>
      <c r="B18" s="195"/>
      <c r="C18" s="195"/>
      <c r="D18" s="195"/>
      <c r="E18" s="195"/>
      <c r="F18" s="195"/>
      <c r="G18" s="195"/>
      <c r="H18" s="195"/>
      <c r="I18" s="195"/>
      <c r="J18" s="195"/>
      <c r="K18" s="16"/>
      <c r="L18" s="16"/>
      <c r="M18" s="16"/>
      <c r="N18" s="16"/>
      <c r="O18" s="16"/>
      <c r="P18" s="16"/>
      <c r="Q18" s="16"/>
      <c r="R18" s="16"/>
      <c r="S18" s="16"/>
      <c r="T18" s="16"/>
      <c r="U18" s="16"/>
      <c r="V18" s="16"/>
      <c r="W18" s="16"/>
      <c r="X18" s="16"/>
      <c r="Y18" s="16"/>
      <c r="Z18" s="16"/>
    </row>
    <row r="19" spans="1:26" ht="13.5" customHeight="1" x14ac:dyDescent="0.3">
      <c r="A19" s="195"/>
      <c r="B19" s="195"/>
      <c r="C19" s="195"/>
      <c r="D19" s="195"/>
      <c r="E19" s="195"/>
      <c r="F19" s="195"/>
      <c r="G19" s="195"/>
      <c r="H19" s="195"/>
      <c r="I19" s="195"/>
      <c r="J19" s="195"/>
      <c r="K19" s="16"/>
      <c r="L19" s="16"/>
      <c r="M19" s="16"/>
      <c r="N19" s="16"/>
      <c r="O19" s="16"/>
      <c r="P19" s="16"/>
      <c r="Q19" s="16"/>
      <c r="R19" s="16"/>
      <c r="S19" s="16"/>
      <c r="T19" s="16"/>
      <c r="U19" s="16"/>
      <c r="V19" s="16"/>
      <c r="W19" s="16"/>
      <c r="X19" s="16"/>
      <c r="Y19" s="16"/>
      <c r="Z19" s="16"/>
    </row>
    <row r="20" spans="1:26" ht="13.5" customHeight="1" x14ac:dyDescent="0.3">
      <c r="A20" s="195"/>
      <c r="B20" s="195"/>
      <c r="C20" s="195"/>
      <c r="D20" s="195"/>
      <c r="E20" s="195"/>
      <c r="F20" s="195"/>
      <c r="G20" s="195"/>
      <c r="H20" s="195"/>
      <c r="I20" s="195"/>
      <c r="J20" s="195"/>
      <c r="K20" s="132"/>
      <c r="L20" s="132"/>
      <c r="M20" s="132"/>
      <c r="N20" s="132"/>
      <c r="O20" s="132"/>
      <c r="P20" s="132"/>
      <c r="Q20" s="132"/>
      <c r="R20" s="132"/>
      <c r="S20" s="132"/>
      <c r="T20" s="132"/>
      <c r="U20" s="132"/>
      <c r="V20" s="132"/>
      <c r="W20" s="132"/>
      <c r="X20" s="132"/>
      <c r="Y20" s="132"/>
      <c r="Z20" s="132"/>
    </row>
    <row r="21" spans="1:26" ht="13.5" customHeight="1" x14ac:dyDescent="0.3">
      <c r="A21" s="195"/>
      <c r="B21" s="195"/>
      <c r="C21" s="195"/>
      <c r="D21" s="195"/>
      <c r="E21" s="195"/>
      <c r="F21" s="195"/>
      <c r="G21" s="195"/>
      <c r="H21" s="195"/>
      <c r="I21" s="195"/>
      <c r="J21" s="195"/>
      <c r="K21" s="16"/>
      <c r="L21" s="16"/>
      <c r="M21" s="16"/>
      <c r="N21" s="16"/>
      <c r="O21" s="16"/>
      <c r="P21" s="16"/>
      <c r="Q21" s="16"/>
      <c r="R21" s="16"/>
      <c r="S21" s="16"/>
      <c r="T21" s="16"/>
      <c r="U21" s="16"/>
      <c r="V21" s="16"/>
      <c r="W21" s="16"/>
      <c r="X21" s="16"/>
      <c r="Y21" s="16"/>
      <c r="Z21" s="16"/>
    </row>
    <row r="22" spans="1:26" ht="13.5" customHeight="1" x14ac:dyDescent="0.3">
      <c r="A22" s="195"/>
      <c r="B22" s="195"/>
      <c r="C22" s="195"/>
      <c r="D22" s="195"/>
      <c r="E22" s="195"/>
      <c r="F22" s="195"/>
      <c r="G22" s="195"/>
      <c r="H22" s="195"/>
      <c r="I22" s="195"/>
      <c r="J22" s="195"/>
      <c r="K22" s="16"/>
      <c r="L22" s="16"/>
      <c r="M22" s="16"/>
      <c r="N22" s="16"/>
      <c r="O22" s="16"/>
      <c r="P22" s="16"/>
      <c r="Q22" s="16"/>
      <c r="R22" s="16"/>
      <c r="S22" s="16"/>
      <c r="T22" s="16"/>
      <c r="U22" s="16"/>
      <c r="V22" s="16"/>
      <c r="W22" s="16"/>
      <c r="X22" s="16"/>
      <c r="Y22" s="16"/>
      <c r="Z22" s="16"/>
    </row>
    <row r="23" spans="1:26" ht="113.25" customHeight="1" x14ac:dyDescent="0.3">
      <c r="A23" s="199" t="s">
        <v>169</v>
      </c>
      <c r="B23" s="194"/>
      <c r="C23" s="194"/>
      <c r="D23" s="194"/>
      <c r="E23" s="194"/>
      <c r="F23" s="194"/>
      <c r="G23" s="194"/>
      <c r="H23" s="194"/>
      <c r="I23" s="194"/>
      <c r="J23" s="194"/>
      <c r="K23" s="194"/>
      <c r="L23" s="194"/>
      <c r="M23" s="194"/>
      <c r="N23" s="194"/>
      <c r="O23" s="194"/>
      <c r="P23" s="194"/>
      <c r="Q23" s="194"/>
      <c r="R23" s="194"/>
      <c r="S23" s="194"/>
      <c r="T23" s="194"/>
      <c r="U23" s="194"/>
      <c r="V23" s="135"/>
      <c r="W23" s="156"/>
      <c r="X23" s="156"/>
      <c r="Y23" s="156"/>
      <c r="Z23" s="156"/>
    </row>
    <row r="24" spans="1:26" ht="32.4" customHeight="1" x14ac:dyDescent="0.3">
      <c r="A24" s="23" t="s">
        <v>170</v>
      </c>
      <c r="B24" s="8"/>
      <c r="C24" s="36" t="s">
        <v>171</v>
      </c>
      <c r="D24" s="36" t="s">
        <v>172</v>
      </c>
      <c r="E24" s="36"/>
      <c r="F24" s="16"/>
      <c r="G24" s="16"/>
      <c r="H24" s="16"/>
      <c r="I24" s="16"/>
      <c r="J24" s="16"/>
      <c r="K24" s="16"/>
      <c r="L24" s="16"/>
      <c r="M24" s="16"/>
      <c r="N24" s="16"/>
      <c r="O24" s="16"/>
      <c r="P24" s="16"/>
      <c r="Q24" s="16"/>
      <c r="R24" s="16"/>
      <c r="S24" s="16"/>
      <c r="T24" s="16"/>
      <c r="U24" s="16"/>
      <c r="V24" s="16"/>
      <c r="W24" s="16"/>
      <c r="X24" s="16"/>
      <c r="Y24" s="16"/>
      <c r="Z24" s="16"/>
    </row>
    <row r="25" spans="1:26" ht="13.5" customHeight="1" x14ac:dyDescent="0.3">
      <c r="A25" s="42" t="s">
        <v>173</v>
      </c>
      <c r="B25" s="8"/>
      <c r="C25" s="38">
        <f>AVERAGEIFS('Water Trading Repository Table'!$C:$C,'Water Trading Repository Table'!$D:$D,"&gt;="&amp;1,'Water Trading Repository Table'!D:D,"&lt;="&amp;3)</f>
        <v>84.842964841069204</v>
      </c>
      <c r="D25" s="38">
        <f>AVERAGEIFS('Water Trading Repository Table'!$B:$B,'Water Trading Repository Table'!$D:$D,"&gt;="&amp;1,'Water Trading Repository Table'!$D:$D,"&lt;="&amp;3)</f>
        <v>2273.0746540359828</v>
      </c>
      <c r="E25" s="38"/>
      <c r="F25" s="16"/>
      <c r="G25" s="16"/>
      <c r="H25" s="16"/>
      <c r="I25" s="16"/>
      <c r="J25" s="16"/>
      <c r="K25" s="16"/>
      <c r="L25" s="16"/>
      <c r="M25" s="16"/>
      <c r="N25" s="16"/>
      <c r="O25" s="16"/>
      <c r="P25" s="16"/>
      <c r="Q25" s="16"/>
      <c r="R25" s="16"/>
      <c r="S25" s="16"/>
      <c r="T25" s="16"/>
      <c r="U25" s="16"/>
      <c r="V25" s="16"/>
      <c r="W25" s="16"/>
      <c r="X25" s="16"/>
      <c r="Y25" s="16"/>
      <c r="Z25" s="16"/>
    </row>
    <row r="26" spans="1:26" ht="13.5" customHeight="1" x14ac:dyDescent="0.3">
      <c r="A26" s="42" t="s">
        <v>174</v>
      </c>
      <c r="B26" s="8"/>
      <c r="C26" s="38">
        <f>AVERAGEIFS('Water Trading Repository Table'!$C:$C,'Water Trading Repository Table'!$D:$D,"&gt;="&amp;4,'Water Trading Repository Table'!D:D,"&lt;="&amp;6)</f>
        <v>71.986948061858712</v>
      </c>
      <c r="D26" s="38">
        <f>AVERAGEIFS('Water Trading Repository Table'!$B:$B,'Water Trading Repository Table'!$D:$D,"&gt;="&amp;4,'Water Trading Repository Table'!$D:$D,"&lt;="&amp;6)</f>
        <v>2186.6568983073435</v>
      </c>
      <c r="E26" s="38"/>
      <c r="F26" s="16"/>
      <c r="G26" s="16"/>
      <c r="H26" s="16"/>
      <c r="I26" s="16"/>
      <c r="J26" s="16"/>
      <c r="K26" s="16"/>
      <c r="L26" s="16"/>
      <c r="M26" s="16"/>
      <c r="N26" s="16"/>
      <c r="O26" s="16"/>
      <c r="P26" s="16"/>
      <c r="Q26" s="16"/>
      <c r="R26" s="16"/>
      <c r="S26" s="16"/>
      <c r="T26" s="16"/>
      <c r="U26" s="16"/>
      <c r="V26" s="16"/>
      <c r="W26" s="16"/>
      <c r="X26" s="16"/>
      <c r="Y26" s="16"/>
      <c r="Z26" s="16"/>
    </row>
    <row r="27" spans="1:26" ht="13.5" customHeight="1" x14ac:dyDescent="0.3">
      <c r="A27" s="42" t="s">
        <v>175</v>
      </c>
      <c r="B27" s="8"/>
      <c r="C27" s="38">
        <f>AVERAGEIFS('Water Trading Repository Table'!$C:$C,'Water Trading Repository Table'!$D:$D,"&gt;="&amp;7,'Water Trading Repository Table'!D:D,"&lt;="&amp;9)</f>
        <v>75.212855120498432</v>
      </c>
      <c r="D27" s="38">
        <f>AVERAGEIFS('Water Trading Repository Table'!$B:$B,'Water Trading Repository Table'!$D:$D,"&gt;="&amp;7,'Water Trading Repository Table'!$D:$D,"&lt;="&amp;9)</f>
        <v>2213.1270634767498</v>
      </c>
      <c r="E27" s="38"/>
      <c r="F27" s="16"/>
      <c r="G27" s="16"/>
      <c r="H27" s="16"/>
      <c r="I27" s="16"/>
      <c r="J27" s="16"/>
      <c r="K27" s="16"/>
      <c r="L27" s="16"/>
      <c r="M27" s="16"/>
      <c r="N27" s="16"/>
      <c r="O27" s="16"/>
      <c r="P27" s="16"/>
      <c r="Q27" s="16"/>
      <c r="R27" s="16"/>
      <c r="S27" s="16"/>
      <c r="T27" s="16"/>
      <c r="U27" s="16"/>
      <c r="V27" s="16"/>
      <c r="W27" s="16"/>
      <c r="X27" s="16"/>
      <c r="Y27" s="16"/>
      <c r="Z27" s="16"/>
    </row>
    <row r="28" spans="1:26" ht="13.5" customHeight="1" x14ac:dyDescent="0.3">
      <c r="A28" s="42" t="s">
        <v>176</v>
      </c>
      <c r="B28" s="8"/>
      <c r="C28" s="38">
        <f>AVERAGEIFS('Water Trading Repository Table'!$C:$C,'Water Trading Repository Table'!$D:$D,"&gt;="&amp;10,'Water Trading Repository Table'!D:D,"&lt;="&amp;12)</f>
        <v>74.39774637651746</v>
      </c>
      <c r="D28" s="38">
        <f>AVERAGEIFS('Water Trading Repository Table'!$B:$B,'Water Trading Repository Table'!$D:$D,"&gt;="&amp;10,'Water Trading Repository Table'!$D:$D,"&lt;="&amp;12)</f>
        <v>2204.0738958857687</v>
      </c>
      <c r="E28" s="38"/>
      <c r="F28" s="16"/>
      <c r="G28" s="16"/>
      <c r="H28" s="16"/>
      <c r="I28" s="16"/>
      <c r="J28" s="16"/>
      <c r="K28" s="16"/>
      <c r="L28" s="16"/>
      <c r="M28" s="16"/>
      <c r="N28" s="16"/>
      <c r="O28" s="16"/>
      <c r="P28" s="16"/>
      <c r="Q28" s="16"/>
      <c r="R28" s="16"/>
      <c r="S28" s="16"/>
      <c r="T28" s="16"/>
      <c r="U28" s="16"/>
      <c r="V28" s="16"/>
      <c r="W28" s="16"/>
      <c r="X28" s="16"/>
      <c r="Y28" s="16"/>
      <c r="Z28" s="16"/>
    </row>
    <row r="29" spans="1:26" ht="13.5" customHeight="1" x14ac:dyDescent="0.3">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spans="1:26" ht="13.5" customHeight="1" x14ac:dyDescent="0.3">
      <c r="A30" s="132" t="s">
        <v>177</v>
      </c>
      <c r="B30" s="132"/>
      <c r="C30" s="132"/>
      <c r="D30" s="132"/>
      <c r="E30" s="132"/>
      <c r="F30" s="132"/>
      <c r="G30" s="132"/>
      <c r="H30" s="132"/>
      <c r="I30" s="132"/>
      <c r="J30" s="132"/>
      <c r="K30" s="132"/>
      <c r="L30" s="132"/>
      <c r="M30" s="132"/>
      <c r="N30" s="132"/>
      <c r="O30" s="132"/>
      <c r="P30" s="132"/>
      <c r="Q30" s="132"/>
      <c r="R30" s="132"/>
      <c r="S30" s="132"/>
      <c r="T30" s="132"/>
      <c r="U30" s="132"/>
      <c r="V30" s="132"/>
      <c r="W30" s="132"/>
      <c r="X30" s="132"/>
      <c r="Y30" s="132"/>
      <c r="Z30" s="132"/>
    </row>
    <row r="31" spans="1:26" ht="57" customHeight="1" x14ac:dyDescent="0.3">
      <c r="A31" s="212" t="s">
        <v>178</v>
      </c>
      <c r="B31" s="194"/>
      <c r="C31" s="194"/>
      <c r="D31" s="194"/>
      <c r="E31" s="194"/>
      <c r="F31" s="194"/>
      <c r="G31" s="194"/>
      <c r="H31" s="194"/>
      <c r="I31" s="194"/>
      <c r="J31" s="194"/>
      <c r="K31" s="194"/>
      <c r="L31" s="194"/>
      <c r="M31" s="194"/>
      <c r="N31" s="194"/>
      <c r="O31" s="194"/>
      <c r="P31" s="194"/>
      <c r="Q31" s="194"/>
      <c r="R31" s="134"/>
      <c r="S31" s="134"/>
      <c r="T31" s="134"/>
      <c r="U31" s="134"/>
      <c r="V31" s="134"/>
      <c r="W31" s="134"/>
      <c r="X31" s="134"/>
      <c r="Y31" s="134"/>
      <c r="Z31" s="134"/>
    </row>
    <row r="32" spans="1:26" ht="13.5" customHeight="1" x14ac:dyDescent="0.3">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spans="1:26" ht="59.25" customHeight="1" x14ac:dyDescent="0.3">
      <c r="A33" s="193" t="s">
        <v>179</v>
      </c>
      <c r="B33" s="194"/>
      <c r="C33" s="194"/>
      <c r="D33" s="194"/>
      <c r="E33" s="194"/>
      <c r="F33" s="194"/>
      <c r="G33" s="194"/>
      <c r="H33" s="194"/>
      <c r="I33" s="194"/>
      <c r="J33" s="194"/>
      <c r="K33" s="194"/>
      <c r="L33" s="194"/>
      <c r="M33" s="194"/>
      <c r="N33" s="194"/>
      <c r="O33" s="194"/>
      <c r="P33" s="194"/>
      <c r="Q33" s="134"/>
      <c r="R33" s="134"/>
      <c r="S33" s="134"/>
      <c r="T33" s="134"/>
      <c r="U33" s="134"/>
      <c r="V33" s="134"/>
      <c r="W33" s="134"/>
      <c r="X33" s="134"/>
      <c r="Y33" s="134"/>
      <c r="Z33" s="134"/>
    </row>
    <row r="34" spans="1:26" ht="13.5" customHeight="1" x14ac:dyDescent="0.3">
      <c r="A34" s="131"/>
      <c r="B34" s="131"/>
      <c r="C34" s="131"/>
      <c r="D34" s="131"/>
      <c r="E34" s="158" t="s">
        <v>180</v>
      </c>
      <c r="F34" s="158" t="s">
        <v>180</v>
      </c>
      <c r="G34" s="158" t="s">
        <v>180</v>
      </c>
      <c r="H34" s="158" t="s">
        <v>181</v>
      </c>
      <c r="I34" s="158" t="s">
        <v>181</v>
      </c>
      <c r="J34" s="158" t="s">
        <v>181</v>
      </c>
      <c r="K34" s="158" t="s">
        <v>182</v>
      </c>
      <c r="L34" s="158" t="s">
        <v>182</v>
      </c>
      <c r="M34" s="158" t="s">
        <v>182</v>
      </c>
      <c r="N34" s="158" t="s">
        <v>183</v>
      </c>
      <c r="O34" s="158" t="s">
        <v>183</v>
      </c>
      <c r="P34" s="158" t="s">
        <v>183</v>
      </c>
      <c r="Q34" s="131"/>
      <c r="R34" s="131"/>
      <c r="S34" s="131"/>
      <c r="T34" s="131"/>
      <c r="U34" s="131"/>
      <c r="V34" s="131"/>
      <c r="W34" s="131"/>
      <c r="X34" s="131"/>
      <c r="Y34" s="131"/>
      <c r="Z34" s="131"/>
    </row>
    <row r="35" spans="1:26" ht="13.5" customHeight="1" x14ac:dyDescent="0.3">
      <c r="A35" s="123" t="s">
        <v>2</v>
      </c>
      <c r="B35" s="123" t="s">
        <v>6</v>
      </c>
      <c r="C35" s="123" t="s">
        <v>117</v>
      </c>
      <c r="D35" s="131"/>
      <c r="E35" s="136">
        <v>41456</v>
      </c>
      <c r="F35" s="136">
        <v>41487</v>
      </c>
      <c r="G35" s="136">
        <v>41518</v>
      </c>
      <c r="H35" s="136">
        <v>41548</v>
      </c>
      <c r="I35" s="136">
        <v>41579</v>
      </c>
      <c r="J35" s="136">
        <v>41609</v>
      </c>
      <c r="K35" s="136">
        <v>41640</v>
      </c>
      <c r="L35" s="136">
        <v>41671</v>
      </c>
      <c r="M35" s="136">
        <v>41699</v>
      </c>
      <c r="N35" s="136">
        <v>41730</v>
      </c>
      <c r="O35" s="136">
        <v>41760</v>
      </c>
      <c r="P35" s="136">
        <v>41791</v>
      </c>
      <c r="Q35" s="123" t="s">
        <v>119</v>
      </c>
      <c r="R35" s="131"/>
      <c r="S35" s="131"/>
      <c r="T35" s="131"/>
      <c r="U35" s="131"/>
      <c r="V35" s="131"/>
      <c r="W35" s="131"/>
      <c r="X35" s="131"/>
      <c r="Y35" s="131"/>
      <c r="Z35" s="131"/>
    </row>
    <row r="36" spans="1:26" ht="13.5" customHeight="1" x14ac:dyDescent="0.3">
      <c r="A36" s="16" t="s">
        <v>32</v>
      </c>
      <c r="B36" s="16" t="s">
        <v>34</v>
      </c>
      <c r="C36" s="16" t="s">
        <v>33</v>
      </c>
      <c r="D36" s="16"/>
      <c r="E36" s="43">
        <f>SUMIFS('Data Repository Table'!$J:$J,'Data Repository Table'!$A:$A,'What-If Analysis'!$A$36,'Data Repository Table'!$C:$C,'What-If Analysis'!$B$36,'Data Repository Table'!$B:$B,'What-If Analysis'!$C$36,'Data Repository Table'!$D:$D, 'What-If Analysis'!E35)</f>
        <v>5914581.1976700742</v>
      </c>
      <c r="F36" s="43">
        <f>SUMIFS('Data Repository Table'!$J:$J,'Data Repository Table'!$A:$A,'What-If Analysis'!$A$36,'Data Repository Table'!$C:$C,'What-If Analysis'!$B$36,'Data Repository Table'!$B:$B,'What-If Analysis'!$C$36,'Data Repository Table'!$D:$D, 'What-If Analysis'!F35)</f>
        <v>5696664.2399759311</v>
      </c>
      <c r="G36" s="43">
        <f>SUMIFS('Data Repository Table'!$J:$J,'Data Repository Table'!$A:$A,'What-If Analysis'!$A$36,'Data Repository Table'!$C:$C,'What-If Analysis'!$B$36,'Data Repository Table'!$B:$B,'What-If Analysis'!$C$36,'Data Repository Table'!$D:$D, 'What-If Analysis'!G35)</f>
        <v>5260681.8298072498</v>
      </c>
      <c r="H36" s="43">
        <f>SUMIFS('Data Repository Table'!$J:$J,'Data Repository Table'!$A:$A,'What-If Analysis'!$A$36,'Data Repository Table'!$C:$C,'What-If Analysis'!$B$36,'Data Repository Table'!$B:$B,'What-If Analysis'!$C$36,'Data Repository Table'!$D:$D, 'What-If Analysis'!H35)</f>
        <v>5221955.4924466992</v>
      </c>
      <c r="I36" s="43">
        <f>SUMIFS('Data Repository Table'!$J:$J,'Data Repository Table'!$A:$A,'What-If Analysis'!$A$36,'Data Repository Table'!$C:$C,'What-If Analysis'!$B$36,'Data Repository Table'!$B:$B,'What-If Analysis'!$C$36,'Data Repository Table'!$D:$D, 'What-If Analysis'!I35)</f>
        <v>5514147.1707946751</v>
      </c>
      <c r="J36" s="43">
        <f>SUMIFS('Data Repository Table'!$J:$J,'Data Repository Table'!$A:$A,'What-If Analysis'!$A$36,'Data Repository Table'!$C:$C,'What-If Analysis'!$B$36,'Data Repository Table'!$B:$B,'What-If Analysis'!$C$36,'Data Repository Table'!$D:$D, 'What-If Analysis'!J35)</f>
        <v>5380892.2001862573</v>
      </c>
      <c r="K36" s="43">
        <f>SUMIFS('Data Repository Table'!$J:$J,'Data Repository Table'!$A:$A,'What-If Analysis'!$A$36,'Data Repository Table'!$C:$C,'What-If Analysis'!$B$36,'Data Repository Table'!$B:$B,'What-If Analysis'!$C$36,'Data Repository Table'!$D:$D, 'What-If Analysis'!K35)</f>
        <v>7822599.7200296307</v>
      </c>
      <c r="L36" s="43">
        <f>SUMIFS('Data Repository Table'!$J:$J,'Data Repository Table'!$A:$A,'What-If Analysis'!$A$36,'Data Repository Table'!$C:$C,'What-If Analysis'!$B$36,'Data Repository Table'!$B:$B,'What-If Analysis'!$C$36,'Data Repository Table'!$D:$D, 'What-If Analysis'!L35)</f>
        <v>6924324.6322913244</v>
      </c>
      <c r="M36" s="43">
        <f>SUMIFS('Data Repository Table'!$J:$J,'Data Repository Table'!$A:$A,'What-If Analysis'!$A$36,'Data Repository Table'!$C:$C,'What-If Analysis'!$B$36,'Data Repository Table'!$B:$B,'What-If Analysis'!$C$36,'Data Repository Table'!$D:$D, 'What-If Analysis'!M35)</f>
        <v>7297789.3913026378</v>
      </c>
      <c r="N36" s="43">
        <f>SUMIFS('Data Repository Table'!$J:$J,'Data Repository Table'!$A:$A,'What-If Analysis'!$A$36,'Data Repository Table'!$C:$C,'What-If Analysis'!$B$36,'Data Repository Table'!$B:$B,'What-If Analysis'!$C$36,'Data Repository Table'!$D:$D, 'What-If Analysis'!N35)</f>
        <v>5332240.4186026063</v>
      </c>
      <c r="O36" s="43">
        <f>SUMIFS('Data Repository Table'!$J:$J,'Data Repository Table'!$A:$A,'What-If Analysis'!$A$36,'Data Repository Table'!$C:$C,'What-If Analysis'!$B$36,'Data Repository Table'!$B:$B,'What-If Analysis'!$C$36,'Data Repository Table'!$D:$D, 'What-If Analysis'!O35)</f>
        <v>5394917.135688588</v>
      </c>
      <c r="P36" s="43">
        <f>SUMIFS('Data Repository Table'!$J:$J,'Data Repository Table'!$A:$A,'What-If Analysis'!$A$36,'Data Repository Table'!$C:$C,'What-If Analysis'!$B$36,'Data Repository Table'!$B:$B,'What-If Analysis'!$C$36,'Data Repository Table'!$D:$D, 'What-If Analysis'!P35)</f>
        <v>5184163.8693572879</v>
      </c>
      <c r="Q36" s="29">
        <f>SUM(E36:P36)</f>
        <v>70944957.298152953</v>
      </c>
      <c r="R36" s="16"/>
      <c r="S36" s="16"/>
      <c r="T36" s="16"/>
      <c r="U36" s="16"/>
      <c r="V36" s="16"/>
      <c r="W36" s="16"/>
      <c r="X36" s="16"/>
      <c r="Y36" s="16"/>
      <c r="Z36" s="16"/>
    </row>
    <row r="37" spans="1:26" ht="13.5" customHeight="1" x14ac:dyDescent="0.3">
      <c r="A37" s="16" t="s">
        <v>32</v>
      </c>
      <c r="B37" s="16" t="s">
        <v>42</v>
      </c>
      <c r="C37" s="16" t="s">
        <v>33</v>
      </c>
      <c r="D37" s="16"/>
      <c r="E37" s="43">
        <f>SUMIFS('Data Repository Table'!$J:$J,'Data Repository Table'!$A:$A,'What-If Analysis'!$A$36,'Data Repository Table'!$C:$C,'What-If Analysis'!$B$37,'Data Repository Table'!$B:$B,'What-If Analysis'!$C$37,'Data Repository Table'!$D:$D, 'What-If Analysis'!E35)</f>
        <v>17328050.972999997</v>
      </c>
      <c r="F37" s="43">
        <f>SUMIFS('Data Repository Table'!$J:$J,'Data Repository Table'!$A:$A,'What-If Analysis'!$A$36,'Data Repository Table'!$C:$C,'What-If Analysis'!$B$37,'Data Repository Table'!$B:$B,'What-If Analysis'!$C$37,'Data Repository Table'!$D:$D, 'What-If Analysis'!F35)</f>
        <v>14604314.435999997</v>
      </c>
      <c r="G37" s="43">
        <f>SUMIFS('Data Repository Table'!$J:$J,'Data Repository Table'!$A:$A,'What-If Analysis'!$A$36,'Data Repository Table'!$C:$C,'What-If Analysis'!$B$37,'Data Repository Table'!$B:$B,'What-If Analysis'!$C$37,'Data Repository Table'!$D:$D, 'What-If Analysis'!G35)</f>
        <v>16135900.118999999</v>
      </c>
      <c r="H37" s="43">
        <f>SUMIFS('Data Repository Table'!$J:$J,'Data Repository Table'!$A:$A,'What-If Analysis'!$A$36,'Data Repository Table'!$C:$C,'What-If Analysis'!$B$37,'Data Repository Table'!$B:$B,'What-If Analysis'!$C$37,'Data Repository Table'!$D:$D, 'What-If Analysis'!H35)</f>
        <v>15151633.271999998</v>
      </c>
      <c r="I37" s="43">
        <f>SUMIFS('Data Repository Table'!$J:$J,'Data Repository Table'!$A:$A,'What-If Analysis'!$A$36,'Data Repository Table'!$C:$C,'What-If Analysis'!$B$37,'Data Repository Table'!$B:$B,'What-If Analysis'!$C$37,'Data Repository Table'!$D:$D, 'What-If Analysis'!I35)</f>
        <v>13832900.801999997</v>
      </c>
      <c r="J37" s="43">
        <f>SUMIFS('Data Repository Table'!$J:$J,'Data Repository Table'!$A:$A,'What-If Analysis'!$A$36,'Data Repository Table'!$C:$C,'What-If Analysis'!$B$37,'Data Repository Table'!$B:$B,'What-If Analysis'!$C$37,'Data Repository Table'!$D:$D, 'What-If Analysis'!J35)</f>
        <v>15562959.623999998</v>
      </c>
      <c r="K37" s="43">
        <f>SUMIFS('Data Repository Table'!$J:$J,'Data Repository Table'!$A:$A,'What-If Analysis'!$A$36,'Data Repository Table'!$C:$C,'What-If Analysis'!$B$37,'Data Repository Table'!$B:$B,'What-If Analysis'!$C$37,'Data Repository Table'!$D:$D, 'What-If Analysis'!K35)</f>
        <v>22354057.620000001</v>
      </c>
      <c r="L37" s="43">
        <f>SUMIFS('Data Repository Table'!$J:$J,'Data Repository Table'!$A:$A,'What-If Analysis'!$A$36,'Data Repository Table'!$C:$C,'What-If Analysis'!$B$37,'Data Repository Table'!$B:$B,'What-If Analysis'!$C$37,'Data Repository Table'!$D:$D, 'What-If Analysis'!L35)</f>
        <v>18580950.729999997</v>
      </c>
      <c r="M37" s="43">
        <f>SUMIFS('Data Repository Table'!$J:$J,'Data Repository Table'!$A:$A,'What-If Analysis'!$A$36,'Data Repository Table'!$C:$C,'What-If Analysis'!$B$37,'Data Repository Table'!$B:$B,'What-If Analysis'!$C$37,'Data Repository Table'!$D:$D, 'What-If Analysis'!M35)</f>
        <v>19644680.780999999</v>
      </c>
      <c r="N37" s="43">
        <f>SUMIFS('Data Repository Table'!$J:$J,'Data Repository Table'!$A:$A,'What-If Analysis'!$A$36,'Data Repository Table'!$C:$C,'What-If Analysis'!$B$37,'Data Repository Table'!$B:$B,'What-If Analysis'!$C$37,'Data Repository Table'!$D:$D, 'What-If Analysis'!N35)</f>
        <v>18268435.046</v>
      </c>
      <c r="O37" s="43">
        <f>SUMIFS('Data Repository Table'!$J:$J,'Data Repository Table'!$A:$A,'What-If Analysis'!$A$36,'Data Repository Table'!$C:$C,'What-If Analysis'!$B$37,'Data Repository Table'!$B:$B,'What-If Analysis'!$C$37,'Data Repository Table'!$D:$D, 'What-If Analysis'!O35)</f>
        <v>14627298.491999999</v>
      </c>
      <c r="P37" s="43">
        <f>SUMIFS('Data Repository Table'!$J:$J,'Data Repository Table'!$A:$A,'What-If Analysis'!$A$36,'Data Repository Table'!$C:$C,'What-If Analysis'!$B$37,'Data Repository Table'!$B:$B,'What-If Analysis'!$C$37,'Data Repository Table'!$D:$D, 'What-If Analysis'!P35)</f>
        <v>16164167.273999998</v>
      </c>
      <c r="Q37" s="29">
        <f>SUM(E37:P37)</f>
        <v>202255349.16899997</v>
      </c>
      <c r="R37" s="25"/>
      <c r="S37" s="16"/>
      <c r="T37" s="16"/>
      <c r="U37" s="16"/>
      <c r="V37" s="16"/>
      <c r="W37" s="16"/>
      <c r="X37" s="16"/>
      <c r="Y37" s="16"/>
      <c r="Z37" s="16"/>
    </row>
    <row r="38" spans="1:26" ht="13.5" customHeight="1" x14ac:dyDescent="0.3">
      <c r="A38" s="16" t="s">
        <v>32</v>
      </c>
      <c r="B38" s="16" t="s">
        <v>43</v>
      </c>
      <c r="C38" s="16" t="s">
        <v>33</v>
      </c>
      <c r="D38" s="16"/>
      <c r="E38" s="43">
        <f>SUMIFS('Data Repository Table'!$J:$J,'Data Repository Table'!$A:$A,'What-If Analysis'!$A$36,'Data Repository Table'!$C:$C,'What-If Analysis'!$B$38,'Data Repository Table'!$B:$B,'What-If Analysis'!$C$38,'Data Repository Table'!$D:$D, 'What-If Analysis'!E35)</f>
        <v>12716846.793</v>
      </c>
      <c r="F38" s="43">
        <f>SUMIFS('Data Repository Table'!$J:$J,'Data Repository Table'!$A:$A,'What-If Analysis'!$A$36,'Data Repository Table'!$C:$C,'What-If Analysis'!$B$38,'Data Repository Table'!$B:$B,'What-If Analysis'!$C$38,'Data Repository Table'!$D:$D, 'What-If Analysis'!F35)</f>
        <v>13050243.880999997</v>
      </c>
      <c r="G38" s="43">
        <f>SUMIFS('Data Repository Table'!$J:$J,'Data Repository Table'!$A:$A,'What-If Analysis'!$A$36,'Data Repository Table'!$C:$C,'What-If Analysis'!$B$38,'Data Repository Table'!$B:$B,'What-If Analysis'!$C$38,'Data Repository Table'!$D:$D, 'What-If Analysis'!G35)</f>
        <v>13235472.919</v>
      </c>
      <c r="H38" s="43">
        <f>SUMIFS('Data Repository Table'!$J:$J,'Data Repository Table'!$A:$A,'What-If Analysis'!$A$36,'Data Repository Table'!$C:$C,'What-If Analysis'!$B$38,'Data Repository Table'!$B:$B,'What-If Analysis'!$C$38,'Data Repository Table'!$D:$D, 'What-If Analysis'!H35)</f>
        <v>11815762.267000001</v>
      </c>
      <c r="I38" s="43">
        <f>SUMIFS('Data Repository Table'!$J:$J,'Data Repository Table'!$A:$A,'What-If Analysis'!$A$36,'Data Repository Table'!$C:$C,'What-If Analysis'!$B$38,'Data Repository Table'!$B:$B,'What-If Analysis'!$C$38,'Data Repository Table'!$D:$D, 'What-If Analysis'!I35)</f>
        <v>11881724.445</v>
      </c>
      <c r="J38" s="43">
        <f>SUMIFS('Data Repository Table'!$J:$J,'Data Repository Table'!$A:$A,'What-If Analysis'!$A$36,'Data Repository Table'!$C:$C,'What-If Analysis'!$B$38,'Data Repository Table'!$B:$B,'What-If Analysis'!$C$38,'Data Repository Table'!$D:$D, 'What-If Analysis'!J35)</f>
        <v>11127131.811999999</v>
      </c>
      <c r="K38" s="43">
        <f>SUMIFS('Data Repository Table'!$J:$J,'Data Repository Table'!$A:$A,'What-If Analysis'!$A$36,'Data Repository Table'!$C:$C,'What-If Analysis'!$B$38,'Data Repository Table'!$B:$B,'What-If Analysis'!$C$38,'Data Repository Table'!$D:$D, 'What-If Analysis'!K35)</f>
        <v>15491089.403999997</v>
      </c>
      <c r="L38" s="43">
        <f>SUMIFS('Data Repository Table'!$J:$J,'Data Repository Table'!$A:$A,'What-If Analysis'!$A$36,'Data Repository Table'!$C:$C,'What-If Analysis'!$B$38,'Data Repository Table'!$B:$B,'What-If Analysis'!$C$38,'Data Repository Table'!$D:$D, 'What-If Analysis'!L35)</f>
        <v>15776843.228999998</v>
      </c>
      <c r="M38" s="43">
        <f>SUMIFS('Data Repository Table'!$J:$J,'Data Repository Table'!$A:$A,'What-If Analysis'!$A$36,'Data Repository Table'!$C:$C,'What-If Analysis'!$B$38,'Data Repository Table'!$B:$B,'What-If Analysis'!$C$38,'Data Repository Table'!$D:$D, 'What-If Analysis'!M35)</f>
        <v>14151791.636999998</v>
      </c>
      <c r="N38" s="43">
        <f>SUMIFS('Data Repository Table'!$J:$J,'Data Repository Table'!$A:$A,'What-If Analysis'!$A$36,'Data Repository Table'!$C:$C,'What-If Analysis'!$B$38,'Data Repository Table'!$B:$B,'What-If Analysis'!$C$38,'Data Repository Table'!$D:$D, 'What-If Analysis'!N35)</f>
        <v>15011361.791999999</v>
      </c>
      <c r="O38" s="43">
        <f>SUMIFS('Data Repository Table'!$J:$J,'Data Repository Table'!$A:$A,'What-If Analysis'!$A$36,'Data Repository Table'!$C:$C,'What-If Analysis'!$B$38,'Data Repository Table'!$B:$B,'What-If Analysis'!$C$38,'Data Repository Table'!$D:$D, 'What-If Analysis'!O35)</f>
        <v>14286635.347000001</v>
      </c>
      <c r="P38" s="43">
        <f>SUMIFS('Data Repository Table'!$J:$J,'Data Repository Table'!$A:$A,'What-If Analysis'!$A$36,'Data Repository Table'!$C:$C,'What-If Analysis'!$B$38,'Data Repository Table'!$B:$B,'What-If Analysis'!$C$38,'Data Repository Table'!$D:$D, 'What-If Analysis'!P35)</f>
        <v>15120321.851</v>
      </c>
      <c r="Q38" s="29">
        <f t="shared" ref="Q38" si="1">SUM(E38:P38)</f>
        <v>163665225.377</v>
      </c>
      <c r="R38" s="16"/>
      <c r="S38" s="16"/>
      <c r="T38" s="16"/>
      <c r="U38" s="16"/>
      <c r="V38" s="16"/>
      <c r="W38" s="16"/>
      <c r="X38" s="16"/>
      <c r="Y38" s="16"/>
      <c r="Z38" s="16"/>
    </row>
    <row r="39" spans="1:26" ht="13.5" customHeight="1" x14ac:dyDescent="0.3">
      <c r="A39" s="16"/>
      <c r="B39" s="16"/>
      <c r="C39" s="16"/>
      <c r="D39" s="16"/>
      <c r="E39" s="43"/>
      <c r="F39" s="43"/>
      <c r="G39" s="43"/>
      <c r="H39" s="43"/>
      <c r="I39" s="43"/>
      <c r="J39" s="43"/>
      <c r="K39" s="43"/>
      <c r="L39" s="43"/>
      <c r="M39" s="43"/>
      <c r="N39" s="43"/>
      <c r="O39" s="43"/>
      <c r="P39" s="43"/>
      <c r="Q39" s="29"/>
      <c r="R39" s="16"/>
      <c r="S39" s="16"/>
      <c r="T39" s="16"/>
      <c r="U39" s="16"/>
      <c r="V39" s="16"/>
      <c r="W39" s="16"/>
      <c r="X39" s="16"/>
      <c r="Y39" s="16"/>
      <c r="Z39" s="16"/>
    </row>
    <row r="40" spans="1:26" ht="13.5" customHeight="1" x14ac:dyDescent="0.3">
      <c r="A40" s="16"/>
      <c r="B40" s="16"/>
      <c r="C40" s="16"/>
      <c r="D40" s="16"/>
      <c r="E40" s="44"/>
      <c r="F40" s="45"/>
      <c r="G40" s="46"/>
      <c r="H40" s="16"/>
      <c r="I40" s="47"/>
      <c r="J40" s="46"/>
      <c r="K40" s="16"/>
      <c r="L40" s="43"/>
      <c r="M40" s="16"/>
      <c r="N40" s="16"/>
      <c r="O40" s="43"/>
      <c r="P40" s="16"/>
      <c r="Q40" s="16"/>
      <c r="R40" s="16"/>
      <c r="S40" s="16"/>
      <c r="T40" s="16"/>
      <c r="U40" s="16"/>
      <c r="V40" s="16"/>
      <c r="W40" s="16"/>
      <c r="X40" s="16"/>
      <c r="Y40" s="16"/>
      <c r="Z40" s="16"/>
    </row>
    <row r="41" spans="1:26" ht="13.5" customHeight="1" x14ac:dyDescent="0.3">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spans="1:26" ht="13.5" customHeight="1" x14ac:dyDescent="0.3">
      <c r="A42" s="39" t="s">
        <v>184</v>
      </c>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spans="1:26" ht="13.5" customHeight="1" x14ac:dyDescent="0.3">
      <c r="A43" s="123" t="s">
        <v>2</v>
      </c>
      <c r="B43" s="123" t="s">
        <v>6</v>
      </c>
      <c r="C43" s="123" t="s">
        <v>117</v>
      </c>
      <c r="D43" s="123" t="s">
        <v>185</v>
      </c>
      <c r="E43" s="136">
        <v>41456</v>
      </c>
      <c r="F43" s="136">
        <v>41487</v>
      </c>
      <c r="G43" s="136">
        <v>41518</v>
      </c>
      <c r="H43" s="136">
        <v>41548</v>
      </c>
      <c r="I43" s="136">
        <v>41579</v>
      </c>
      <c r="J43" s="136">
        <v>41609</v>
      </c>
      <c r="K43" s="136">
        <v>41640</v>
      </c>
      <c r="L43" s="136">
        <v>41671</v>
      </c>
      <c r="M43" s="136">
        <v>41699</v>
      </c>
      <c r="N43" s="136">
        <v>41730</v>
      </c>
      <c r="O43" s="136">
        <v>41760</v>
      </c>
      <c r="P43" s="136">
        <v>41791</v>
      </c>
      <c r="Q43" s="123" t="s">
        <v>119</v>
      </c>
      <c r="R43" s="123" t="s">
        <v>186</v>
      </c>
      <c r="S43" s="131"/>
      <c r="T43" s="131"/>
      <c r="U43" s="131"/>
      <c r="V43" s="131"/>
      <c r="W43" s="131"/>
      <c r="X43" s="131"/>
      <c r="Y43" s="131"/>
      <c r="Z43" s="131"/>
    </row>
    <row r="44" spans="1:26" ht="13.5" customHeight="1" x14ac:dyDescent="0.3">
      <c r="A44" s="16" t="s">
        <v>32</v>
      </c>
      <c r="B44" s="16" t="s">
        <v>42</v>
      </c>
      <c r="C44" s="16" t="s">
        <v>33</v>
      </c>
      <c r="D44" s="39" t="s">
        <v>187</v>
      </c>
      <c r="E44" s="43">
        <v>17328050.972999997</v>
      </c>
      <c r="F44" s="43">
        <v>14604314.435999997</v>
      </c>
      <c r="G44" s="43">
        <v>16135900.118999999</v>
      </c>
      <c r="H44" s="43">
        <v>15151633.271999998</v>
      </c>
      <c r="I44" s="43">
        <v>13832900.801999997</v>
      </c>
      <c r="J44" s="43">
        <v>15562959.623999998</v>
      </c>
      <c r="K44" s="43">
        <v>0</v>
      </c>
      <c r="L44" s="43">
        <v>0</v>
      </c>
      <c r="M44" s="43">
        <v>0</v>
      </c>
      <c r="N44" s="43">
        <v>18268435.046</v>
      </c>
      <c r="O44" s="43">
        <v>14627298.491999999</v>
      </c>
      <c r="P44" s="43">
        <v>16164167.273999998</v>
      </c>
      <c r="Q44" s="29">
        <f>SUM(E44:P44)</f>
        <v>141675660.03799999</v>
      </c>
      <c r="R44" s="48">
        <f>1-Q44/$Q$37</f>
        <v>0.2995208254313263</v>
      </c>
      <c r="S44" s="16"/>
      <c r="T44" s="16"/>
      <c r="U44" s="16"/>
      <c r="V44" s="16"/>
      <c r="W44" s="16"/>
      <c r="X44" s="16"/>
      <c r="Y44" s="16"/>
      <c r="Z44" s="16"/>
    </row>
    <row r="45" spans="1:26" ht="13.5" customHeight="1" x14ac:dyDescent="0.3">
      <c r="A45" s="16" t="s">
        <v>32</v>
      </c>
      <c r="B45" s="16" t="s">
        <v>42</v>
      </c>
      <c r="C45" s="16" t="s">
        <v>33</v>
      </c>
      <c r="D45" s="39" t="s">
        <v>188</v>
      </c>
      <c r="E45" s="43">
        <v>17328050.972999997</v>
      </c>
      <c r="F45" s="43">
        <v>14604314.435999997</v>
      </c>
      <c r="G45" s="43">
        <v>16135900.118999999</v>
      </c>
      <c r="H45" s="43">
        <v>15151633.271999998</v>
      </c>
      <c r="I45" s="43">
        <v>13832900.801999997</v>
      </c>
      <c r="J45" s="43">
        <v>15562959.623999998</v>
      </c>
      <c r="K45" s="43">
        <v>22354057.620000001</v>
      </c>
      <c r="L45" s="43">
        <v>18580950.729999997</v>
      </c>
      <c r="M45" s="43">
        <v>19644680.780999999</v>
      </c>
      <c r="N45" s="43">
        <v>0</v>
      </c>
      <c r="O45" s="43">
        <v>0</v>
      </c>
      <c r="P45" s="43">
        <v>0</v>
      </c>
      <c r="Q45" s="29">
        <f>SUM(E45:P45)</f>
        <v>153195448.35699999</v>
      </c>
      <c r="R45" s="48">
        <f>1-Q45/$Q$37</f>
        <v>0.24256416956867055</v>
      </c>
      <c r="S45" s="16"/>
      <c r="T45" s="16"/>
      <c r="U45" s="16"/>
      <c r="V45" s="16"/>
      <c r="W45" s="16"/>
      <c r="X45" s="16"/>
      <c r="Y45" s="16"/>
      <c r="Z45" s="16"/>
    </row>
    <row r="46" spans="1:26" ht="13.5" customHeight="1" x14ac:dyDescent="0.3">
      <c r="A46" s="16" t="s">
        <v>32</v>
      </c>
      <c r="B46" s="16" t="s">
        <v>42</v>
      </c>
      <c r="C46" s="16" t="s">
        <v>33</v>
      </c>
      <c r="D46" s="39" t="s">
        <v>189</v>
      </c>
      <c r="E46" s="43">
        <v>0</v>
      </c>
      <c r="F46" s="43">
        <v>0</v>
      </c>
      <c r="G46" s="43">
        <v>0</v>
      </c>
      <c r="H46" s="43">
        <v>15151633.271999998</v>
      </c>
      <c r="I46" s="43">
        <v>13832900.801999997</v>
      </c>
      <c r="J46" s="43">
        <v>15562959.623999998</v>
      </c>
      <c r="K46" s="43">
        <v>22354057.620000001</v>
      </c>
      <c r="L46" s="43">
        <v>18580950.729999997</v>
      </c>
      <c r="M46" s="43">
        <v>19644680.780999999</v>
      </c>
      <c r="N46" s="43">
        <v>18268435.046</v>
      </c>
      <c r="O46" s="43">
        <v>14627298.491999999</v>
      </c>
      <c r="P46" s="43">
        <v>16164167.273999998</v>
      </c>
      <c r="Q46" s="29">
        <f>SUM(E46:P46)</f>
        <v>154187083.64099997</v>
      </c>
      <c r="R46" s="48">
        <f t="shared" ref="R46:R47" si="2">1-Q46/$Q$37</f>
        <v>0.23766128176830192</v>
      </c>
      <c r="S46" s="16"/>
      <c r="T46" s="16"/>
      <c r="U46" s="16"/>
      <c r="V46" s="16"/>
      <c r="W46" s="16"/>
      <c r="X46" s="16"/>
      <c r="Y46" s="16"/>
      <c r="Z46" s="16"/>
    </row>
    <row r="47" spans="1:26" ht="13.5" customHeight="1" x14ac:dyDescent="0.3">
      <c r="A47" s="16" t="s">
        <v>32</v>
      </c>
      <c r="B47" s="16" t="s">
        <v>42</v>
      </c>
      <c r="C47" s="16" t="s">
        <v>33</v>
      </c>
      <c r="D47" s="39" t="s">
        <v>190</v>
      </c>
      <c r="E47" s="43">
        <v>17328050.972999997</v>
      </c>
      <c r="F47" s="43">
        <v>14604314.435999997</v>
      </c>
      <c r="G47" s="43">
        <v>16135900.118999999</v>
      </c>
      <c r="H47" s="43">
        <v>0</v>
      </c>
      <c r="I47" s="43">
        <v>0</v>
      </c>
      <c r="J47" s="43">
        <v>0</v>
      </c>
      <c r="K47" s="43">
        <v>22354057.620000001</v>
      </c>
      <c r="L47" s="43">
        <v>18580950.729999997</v>
      </c>
      <c r="M47" s="43">
        <v>19644680.780999999</v>
      </c>
      <c r="N47" s="43">
        <v>18268435.046</v>
      </c>
      <c r="O47" s="43">
        <v>14627298.491999999</v>
      </c>
      <c r="P47" s="43">
        <v>16164167.273999998</v>
      </c>
      <c r="Q47" s="29">
        <f>SUM(E47:P47)</f>
        <v>157707855.47099999</v>
      </c>
      <c r="R47" s="48">
        <f t="shared" si="2"/>
        <v>0.22025372323170112</v>
      </c>
      <c r="S47" s="16"/>
      <c r="T47" s="16"/>
      <c r="U47" s="16"/>
      <c r="V47" s="16"/>
      <c r="W47" s="16"/>
      <c r="X47" s="16"/>
      <c r="Y47" s="16"/>
      <c r="Z47" s="16"/>
    </row>
    <row r="48" spans="1:26" ht="13.5" customHeight="1" x14ac:dyDescent="0.3">
      <c r="A48" s="16"/>
      <c r="B48" s="16"/>
      <c r="C48" s="16"/>
      <c r="D48" s="16"/>
      <c r="E48" s="29"/>
      <c r="F48" s="29"/>
      <c r="G48" s="29"/>
      <c r="H48" s="29"/>
      <c r="I48" s="29"/>
      <c r="J48" s="29"/>
      <c r="K48" s="29"/>
      <c r="L48" s="29"/>
      <c r="M48" s="29"/>
      <c r="N48" s="29"/>
      <c r="O48" s="29"/>
      <c r="P48" s="29"/>
      <c r="Q48" s="16"/>
      <c r="R48" s="16"/>
      <c r="S48" s="16"/>
      <c r="T48" s="16"/>
      <c r="U48" s="16"/>
      <c r="V48" s="16"/>
      <c r="W48" s="16"/>
      <c r="X48" s="16"/>
      <c r="Y48" s="16"/>
      <c r="Z48" s="16"/>
    </row>
    <row r="49" spans="1:26" ht="30.75" customHeight="1" x14ac:dyDescent="0.3">
      <c r="A49" s="213" t="s">
        <v>191</v>
      </c>
      <c r="B49" s="197"/>
      <c r="C49" s="197"/>
      <c r="D49" s="197"/>
      <c r="E49" s="197"/>
      <c r="F49" s="197"/>
      <c r="G49" s="197"/>
      <c r="H49" s="197"/>
      <c r="I49" s="197"/>
      <c r="J49" s="197"/>
      <c r="K49" s="197"/>
      <c r="L49" s="197"/>
      <c r="M49" s="197"/>
      <c r="N49" s="197"/>
      <c r="O49" s="197"/>
      <c r="P49" s="16"/>
      <c r="Q49" s="16"/>
      <c r="R49" s="16"/>
      <c r="S49" s="16"/>
      <c r="T49" s="16"/>
      <c r="U49" s="16"/>
      <c r="V49" s="16"/>
      <c r="W49" s="16"/>
      <c r="X49" s="16"/>
      <c r="Y49" s="16"/>
      <c r="Z49" s="16"/>
    </row>
    <row r="50" spans="1:26" ht="13.5" customHeight="1" x14ac:dyDescent="0.3">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spans="1:26" ht="13.5" customHeight="1" x14ac:dyDescent="0.3">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spans="1:26" ht="13.5" customHeight="1" x14ac:dyDescent="0.3">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spans="1:26" ht="13.5" customHeight="1" x14ac:dyDescent="0.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spans="1:26" ht="13.5" customHeight="1" x14ac:dyDescent="0.3">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spans="1:26" ht="13.5" customHeight="1" x14ac:dyDescent="0.3">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spans="1:26" ht="13.5" customHeight="1" x14ac:dyDescent="0.3">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spans="1:26" ht="13.5" customHeight="1" x14ac:dyDescent="0.3">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spans="1:26" ht="13.5" customHeight="1" x14ac:dyDescent="0.3">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spans="1:26" ht="13.5" customHeight="1" x14ac:dyDescent="0.3">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spans="1:26" ht="13.5" customHeight="1" x14ac:dyDescent="0.3">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spans="1:26" ht="13.5" customHeight="1" x14ac:dyDescent="0.3">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spans="1:26" ht="13.5" customHeight="1" x14ac:dyDescent="0.3">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spans="1:26" ht="13.5" customHeight="1" x14ac:dyDescent="0.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spans="1:26" ht="13.5" customHeight="1" x14ac:dyDescent="0.3">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spans="1:26" ht="13.5" customHeight="1" x14ac:dyDescent="0.3">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spans="1:26" ht="13.5" customHeight="1" x14ac:dyDescent="0.3">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spans="1:26" ht="13.5" customHeight="1" x14ac:dyDescent="0.3">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spans="1:26" ht="13.5" customHeight="1" x14ac:dyDescent="0.3">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spans="1:26" ht="13.5" customHeight="1" x14ac:dyDescent="0.3">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spans="1:26" ht="32.25" customHeight="1" x14ac:dyDescent="0.3">
      <c r="A70" s="133" t="s">
        <v>192</v>
      </c>
      <c r="B70" s="134"/>
      <c r="C70" s="134"/>
      <c r="D70" s="134"/>
      <c r="E70" s="134"/>
      <c r="F70" s="134"/>
      <c r="G70" s="134"/>
      <c r="H70" s="134"/>
      <c r="I70" s="134"/>
      <c r="J70" s="134"/>
      <c r="K70" s="134"/>
      <c r="L70" s="134"/>
      <c r="M70" s="134"/>
      <c r="N70" s="134"/>
      <c r="O70" s="134"/>
      <c r="P70" s="134"/>
      <c r="Q70" s="134"/>
      <c r="R70" s="134"/>
      <c r="S70" s="134"/>
      <c r="T70" s="134"/>
      <c r="U70" s="134"/>
      <c r="V70" s="134"/>
      <c r="W70" s="134"/>
      <c r="X70" s="134"/>
      <c r="Y70" s="134"/>
      <c r="Z70" s="134"/>
    </row>
    <row r="71" spans="1:26" ht="13.5" customHeight="1" x14ac:dyDescent="0.3">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spans="1:26" ht="13.5" customHeight="1" x14ac:dyDescent="0.3">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spans="1:26" ht="13.5" customHeight="1" x14ac:dyDescent="0.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spans="1:26" ht="13.5" customHeight="1" x14ac:dyDescent="0.3">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spans="1:26" ht="13.5" customHeight="1" x14ac:dyDescent="0.3">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spans="1:26" ht="13.5" customHeight="1" x14ac:dyDescent="0.3">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spans="1:26" ht="13.5" customHeight="1" x14ac:dyDescent="0.3">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spans="1:26" ht="13.5" customHeight="1" x14ac:dyDescent="0.3">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spans="1:26" ht="13.5" customHeight="1" x14ac:dyDescent="0.3">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spans="1:26" ht="13.5" customHeight="1" x14ac:dyDescent="0.3">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spans="1:26" ht="13.5" customHeight="1" x14ac:dyDescent="0.3">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spans="1:26" ht="13.5" customHeight="1" x14ac:dyDescent="0.3">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spans="1:26" ht="13.5" customHeight="1" x14ac:dyDescent="0.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spans="1:26" ht="13.5" customHeight="1" x14ac:dyDescent="0.3">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spans="1:26" ht="13.5" customHeight="1" x14ac:dyDescent="0.3">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spans="1:26" ht="13.5" customHeight="1" x14ac:dyDescent="0.3">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spans="1:26" ht="13.5" customHeight="1" x14ac:dyDescent="0.3">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spans="1:26" ht="13.5" customHeight="1" x14ac:dyDescent="0.3">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spans="1:26" ht="13.5" customHeight="1" x14ac:dyDescent="0.3">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spans="1:26" ht="13.5" customHeight="1" x14ac:dyDescent="0.3">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spans="1:26" ht="13.5" customHeight="1" x14ac:dyDescent="0.3">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spans="1:26" ht="13.5" customHeight="1" x14ac:dyDescent="0.3">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spans="1:26" ht="13.5" customHeight="1" x14ac:dyDescent="0.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spans="1:26" ht="13.5" customHeight="1" x14ac:dyDescent="0.3">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spans="1:26" ht="13.5" customHeight="1" x14ac:dyDescent="0.3">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spans="1:26" ht="13.5" customHeight="1" x14ac:dyDescent="0.3">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spans="1:26" ht="13.5" customHeight="1" x14ac:dyDescent="0.3">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spans="1:26" ht="13.5" customHeight="1" x14ac:dyDescent="0.3">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spans="1:26" ht="13.5" customHeight="1" x14ac:dyDescent="0.3">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spans="1:26" ht="13.5" customHeight="1" x14ac:dyDescent="0.3">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spans="1:26" ht="13.5" customHeight="1" x14ac:dyDescent="0.3">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spans="1:26" ht="13.5" customHeight="1" x14ac:dyDescent="0.3">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spans="1:26" ht="13.5" customHeight="1" x14ac:dyDescent="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spans="1:26" ht="13.5" customHeight="1" x14ac:dyDescent="0.3">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spans="1:26" ht="13.5" customHeight="1" x14ac:dyDescent="0.3">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spans="1:26" ht="13.5" customHeight="1" x14ac:dyDescent="0.3">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spans="1:26" ht="13.5" customHeight="1" x14ac:dyDescent="0.3">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spans="1:26" ht="13.5" customHeight="1" x14ac:dyDescent="0.3">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spans="1:26" ht="13.5" customHeight="1" x14ac:dyDescent="0.3">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spans="1:26" ht="13.5" customHeight="1" x14ac:dyDescent="0.3">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spans="1:26" ht="13.5" customHeight="1" x14ac:dyDescent="0.3">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spans="1:26" ht="13.5" customHeight="1" x14ac:dyDescent="0.3">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spans="1:26" ht="13.5" customHeight="1" x14ac:dyDescent="0.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spans="1:26" ht="13.5" customHeight="1" x14ac:dyDescent="0.3">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spans="1:26" ht="13.5" customHeight="1" x14ac:dyDescent="0.3">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spans="1:26" ht="13.5" customHeight="1" x14ac:dyDescent="0.3">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spans="1:26" ht="13.5" customHeight="1" x14ac:dyDescent="0.3">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spans="1:26" ht="13.5" customHeight="1" x14ac:dyDescent="0.3">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spans="1:26" ht="13.5" customHeight="1" x14ac:dyDescent="0.3">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spans="1:26" ht="13.5" customHeight="1" x14ac:dyDescent="0.3">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spans="1:26" ht="13.5" customHeight="1" x14ac:dyDescent="0.3">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spans="1:26" ht="13.5" customHeight="1" x14ac:dyDescent="0.3">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spans="1:26" ht="13.5" customHeight="1" x14ac:dyDescent="0.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spans="1:26" ht="13.5" customHeight="1" x14ac:dyDescent="0.3">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spans="1:26" ht="13.5" customHeight="1" x14ac:dyDescent="0.3">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spans="1:26" ht="13.5" customHeight="1" x14ac:dyDescent="0.3">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spans="1:26" ht="13.5" customHeight="1" x14ac:dyDescent="0.3">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spans="1:26" ht="13.5" customHeight="1" x14ac:dyDescent="0.3">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spans="1:26" ht="13.5" customHeight="1" x14ac:dyDescent="0.3">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spans="1:26" ht="13.5" customHeight="1" x14ac:dyDescent="0.3">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spans="1:26" ht="13.5" customHeight="1" x14ac:dyDescent="0.3">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spans="1:26" ht="13.5" customHeight="1" x14ac:dyDescent="0.3">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spans="1:26" ht="13.5" customHeight="1" x14ac:dyDescent="0.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spans="1:26" ht="13.5" customHeight="1" x14ac:dyDescent="0.3">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spans="1:26" ht="13.5" customHeight="1" x14ac:dyDescent="0.3">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spans="1:26" ht="13.5" customHeight="1" x14ac:dyDescent="0.3">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spans="1:26" ht="13.5" customHeight="1" x14ac:dyDescent="0.3">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spans="1:26" ht="13.5" customHeight="1" x14ac:dyDescent="0.3">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spans="1:26" ht="13.5" customHeight="1" x14ac:dyDescent="0.3">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spans="1:26" ht="13.5" customHeight="1" x14ac:dyDescent="0.3">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spans="1:26" ht="13.5" customHeight="1" x14ac:dyDescent="0.3">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spans="1:26" ht="13.5" customHeight="1" x14ac:dyDescent="0.3">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spans="1:26" ht="13.5" customHeight="1" x14ac:dyDescent="0.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spans="1:26" ht="13.5" customHeight="1" x14ac:dyDescent="0.3">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spans="1:26" ht="13.5" customHeight="1" x14ac:dyDescent="0.3">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spans="1:26" ht="13.5" customHeight="1" x14ac:dyDescent="0.3">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spans="1:26" ht="13.5" customHeight="1" x14ac:dyDescent="0.3">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spans="1:26" ht="13.5" customHeight="1" x14ac:dyDescent="0.3">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spans="1:26" ht="13.5" customHeight="1" x14ac:dyDescent="0.3">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spans="1:26" ht="13.5" customHeight="1" x14ac:dyDescent="0.3">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spans="1:26" ht="13.5" customHeight="1" x14ac:dyDescent="0.3">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spans="1:26" ht="13.5" customHeight="1" x14ac:dyDescent="0.3">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spans="1:26" ht="13.5" customHeight="1" x14ac:dyDescent="0.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spans="1:26" ht="13.5" customHeight="1" x14ac:dyDescent="0.3">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spans="1:26" ht="13.5" customHeight="1" x14ac:dyDescent="0.3">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spans="1:26" ht="13.5" customHeight="1" x14ac:dyDescent="0.3">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spans="1:26" ht="13.5" customHeight="1" x14ac:dyDescent="0.3">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spans="1:26" ht="13.5" customHeight="1" x14ac:dyDescent="0.3">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spans="1:26" ht="13.5" customHeight="1" x14ac:dyDescent="0.3">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spans="1:26" ht="13.5" customHeight="1" x14ac:dyDescent="0.3">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spans="1:26" ht="13.5" customHeight="1" x14ac:dyDescent="0.3">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spans="1:26" ht="13.5" customHeight="1" x14ac:dyDescent="0.3">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spans="1:26" ht="13.5" customHeight="1" x14ac:dyDescent="0.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spans="1:26" ht="13.5" customHeight="1" x14ac:dyDescent="0.3">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spans="1:26" ht="13.5" customHeight="1" x14ac:dyDescent="0.3">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spans="1:26" ht="13.5" customHeight="1" x14ac:dyDescent="0.3">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spans="1:26" ht="13.5" customHeight="1" x14ac:dyDescent="0.3">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spans="1:26" ht="13.5" customHeight="1" x14ac:dyDescent="0.3">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spans="1:26" ht="13.5" customHeight="1" x14ac:dyDescent="0.3">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spans="1:26" ht="13.5" customHeight="1" x14ac:dyDescent="0.3">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spans="1:26" ht="13.5" customHeight="1" x14ac:dyDescent="0.3">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spans="1:26" ht="13.5" customHeight="1" x14ac:dyDescent="0.3">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spans="1:26" ht="13.5" customHeight="1" x14ac:dyDescent="0.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spans="1:26" ht="13.5" customHeight="1" x14ac:dyDescent="0.3">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spans="1:26" ht="13.5" customHeight="1" x14ac:dyDescent="0.3">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spans="1:26" ht="13.5" customHeight="1" x14ac:dyDescent="0.3">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spans="1:26" ht="13.5" customHeight="1" x14ac:dyDescent="0.3">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spans="1:26" ht="13.5" customHeight="1" x14ac:dyDescent="0.3">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spans="1:26" ht="13.5" customHeight="1" x14ac:dyDescent="0.3">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spans="1:26" ht="13.5" customHeight="1" x14ac:dyDescent="0.3">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spans="1:26" ht="13.5" customHeight="1" x14ac:dyDescent="0.3">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spans="1:26" ht="13.5" customHeight="1" x14ac:dyDescent="0.3">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spans="1:26" ht="13.5" customHeight="1" x14ac:dyDescent="0.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spans="1:26" ht="13.5" customHeight="1" x14ac:dyDescent="0.3">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spans="1:26" ht="13.5" customHeight="1" x14ac:dyDescent="0.3">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spans="1:26" ht="13.5" customHeight="1" x14ac:dyDescent="0.3">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spans="1:26" ht="13.5" customHeight="1" x14ac:dyDescent="0.3">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spans="1:26" ht="13.5" customHeight="1" x14ac:dyDescent="0.3">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spans="1:26" ht="13.5" customHeight="1" x14ac:dyDescent="0.3">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spans="1:26" ht="13.5" customHeight="1" x14ac:dyDescent="0.3">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spans="1:26" ht="13.5" customHeight="1" x14ac:dyDescent="0.3">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spans="1:26" ht="13.5" customHeight="1" x14ac:dyDescent="0.3">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spans="1:26" ht="13.5" customHeight="1" x14ac:dyDescent="0.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spans="1:26" ht="13.5" customHeight="1" x14ac:dyDescent="0.3">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spans="1:26" ht="13.5" customHeight="1" x14ac:dyDescent="0.3">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spans="1:26" ht="13.5" customHeight="1" x14ac:dyDescent="0.3">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spans="1:26" ht="13.5" customHeight="1" x14ac:dyDescent="0.3">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spans="1:26" ht="13.5" customHeight="1" x14ac:dyDescent="0.3">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spans="1:26" ht="13.5" customHeight="1" x14ac:dyDescent="0.3">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spans="1:26" ht="13.5" customHeight="1" x14ac:dyDescent="0.3">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spans="1:26" ht="13.5" customHeight="1" x14ac:dyDescent="0.3">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spans="1:26" ht="13.5" customHeight="1" x14ac:dyDescent="0.3">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spans="1:26" ht="13.5" customHeight="1" x14ac:dyDescent="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spans="1:26" ht="13.5" customHeight="1" x14ac:dyDescent="0.3">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spans="1:26" ht="13.5" customHeight="1" x14ac:dyDescent="0.3">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spans="1:26" ht="13.5" customHeight="1" x14ac:dyDescent="0.3">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spans="1:26" ht="13.5" customHeight="1" x14ac:dyDescent="0.3">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spans="1:26" ht="13.5" customHeight="1" x14ac:dyDescent="0.3">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spans="1:26" ht="13.5" customHeight="1" x14ac:dyDescent="0.3">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spans="1:26" ht="13.5" customHeight="1" x14ac:dyDescent="0.3">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spans="1:26" ht="13.5" customHeight="1" x14ac:dyDescent="0.3">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spans="1:26" ht="13.5" customHeight="1" x14ac:dyDescent="0.3">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spans="1:26" ht="13.5" customHeight="1" x14ac:dyDescent="0.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spans="1:26" ht="13.5" customHeight="1" x14ac:dyDescent="0.3">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spans="1:26" ht="13.5" customHeight="1" x14ac:dyDescent="0.3">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spans="1:26" ht="13.5" customHeight="1" x14ac:dyDescent="0.3">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spans="1:26" ht="13.5" customHeight="1" x14ac:dyDescent="0.3">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spans="1:26" ht="13.5" customHeight="1" x14ac:dyDescent="0.3">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spans="1:26" ht="13.5" customHeight="1" x14ac:dyDescent="0.3">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spans="1:26" ht="13.5" customHeight="1" x14ac:dyDescent="0.3">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spans="1:26" ht="13.5" customHeight="1" x14ac:dyDescent="0.3">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spans="1:26" ht="13.5" customHeight="1" x14ac:dyDescent="0.3">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spans="1:26" ht="13.5" customHeight="1" x14ac:dyDescent="0.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spans="1:26" ht="13.5" customHeight="1" x14ac:dyDescent="0.3">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spans="1:26" ht="13.5" customHeight="1" x14ac:dyDescent="0.3">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spans="1:26" ht="13.5" customHeight="1" x14ac:dyDescent="0.3">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spans="1:26" ht="13.5" customHeight="1" x14ac:dyDescent="0.3">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spans="1:26" ht="13.5" customHeight="1" x14ac:dyDescent="0.3">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spans="1:26" ht="13.5" customHeight="1" x14ac:dyDescent="0.3">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spans="1:26" ht="13.5" customHeight="1" x14ac:dyDescent="0.3">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spans="1:26" ht="13.5" customHeight="1" x14ac:dyDescent="0.3">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spans="1:26" ht="13.5" customHeight="1" x14ac:dyDescent="0.3">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spans="1:26" ht="13.5" customHeight="1" x14ac:dyDescent="0.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spans="1:26" ht="13.5" customHeight="1" x14ac:dyDescent="0.3">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spans="1:26" ht="13.5" customHeight="1" x14ac:dyDescent="0.3">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spans="1:26" ht="13.5" customHeight="1" x14ac:dyDescent="0.3">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spans="1:26" ht="13.5" customHeight="1" x14ac:dyDescent="0.3">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spans="1:26" ht="13.5" customHeight="1" x14ac:dyDescent="0.3">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spans="1:26" ht="13.5" customHeight="1" x14ac:dyDescent="0.3">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spans="1:26" ht="13.5" customHeight="1" x14ac:dyDescent="0.3">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spans="1:26" ht="13.5" customHeight="1" x14ac:dyDescent="0.3">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spans="1:26" ht="13.5" customHeight="1" x14ac:dyDescent="0.3">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spans="1:26" ht="13.5" customHeight="1" x14ac:dyDescent="0.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spans="1:26" ht="13.5" customHeight="1" x14ac:dyDescent="0.3">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spans="1:26" ht="13.5" customHeight="1" x14ac:dyDescent="0.3">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spans="1:26" ht="13.5" customHeight="1" x14ac:dyDescent="0.3">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1:26" ht="13.5" customHeight="1" x14ac:dyDescent="0.3">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1:26" ht="13.5" customHeight="1" x14ac:dyDescent="0.3">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1:26" ht="13.5" customHeight="1" x14ac:dyDescent="0.3">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1:26" ht="13.5" customHeight="1" x14ac:dyDescent="0.3">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1:26" ht="13.5" customHeight="1" x14ac:dyDescent="0.3">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1:26" ht="13.5" customHeight="1" x14ac:dyDescent="0.3">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1:26" ht="13.5" customHeight="1" x14ac:dyDescent="0.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1:26" ht="13.5" customHeight="1" x14ac:dyDescent="0.3">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1:26" ht="13.5" customHeight="1" x14ac:dyDescent="0.3">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1:26" ht="13.5" customHeight="1" x14ac:dyDescent="0.3">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1:26" ht="13.5" customHeight="1" x14ac:dyDescent="0.3">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spans="1:26" ht="13.5" customHeight="1" x14ac:dyDescent="0.3">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spans="1:26" ht="13.5" customHeight="1" x14ac:dyDescent="0.3">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spans="1:26" ht="13.5" customHeight="1" x14ac:dyDescent="0.3">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spans="1:26" ht="13.5" customHeight="1" x14ac:dyDescent="0.3">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spans="1:26" ht="13.5" customHeight="1" x14ac:dyDescent="0.3">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spans="1:26" ht="13.5" customHeight="1" x14ac:dyDescent="0.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spans="1:26" ht="13.5" customHeight="1" x14ac:dyDescent="0.3">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spans="1:26" ht="13.5" customHeight="1" x14ac:dyDescent="0.3">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spans="1:26" ht="13.5" customHeight="1" x14ac:dyDescent="0.3">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spans="1:26" ht="13.5" customHeight="1" x14ac:dyDescent="0.3">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spans="1:26" ht="13.5" customHeight="1" x14ac:dyDescent="0.3">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spans="1:26" ht="13.5" customHeight="1" x14ac:dyDescent="0.3">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spans="1:26" ht="13.5" customHeight="1" x14ac:dyDescent="0.3">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spans="1:26" ht="13.5" customHeight="1" x14ac:dyDescent="0.3">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spans="1:26" ht="13.5" customHeight="1" x14ac:dyDescent="0.3">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spans="1:26" ht="13.5" customHeight="1" x14ac:dyDescent="0.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spans="1:26" ht="13.5" customHeight="1" x14ac:dyDescent="0.3">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spans="1:26" ht="13.5" customHeight="1" x14ac:dyDescent="0.3">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spans="1:26" ht="13.5" customHeight="1" x14ac:dyDescent="0.3">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spans="1:26" ht="13.5" customHeight="1" x14ac:dyDescent="0.3">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spans="1:26" ht="13.5" customHeight="1" x14ac:dyDescent="0.3">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spans="1:26" ht="13.5" customHeight="1" x14ac:dyDescent="0.3">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spans="1:26" ht="13.5" customHeight="1" x14ac:dyDescent="0.3">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spans="1:26" ht="13.5" customHeight="1" x14ac:dyDescent="0.3">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spans="1:26" ht="13.5" customHeight="1" x14ac:dyDescent="0.3">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spans="1:26" ht="13.5" customHeight="1" x14ac:dyDescent="0.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spans="1:26" ht="13.5" customHeight="1" x14ac:dyDescent="0.3">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spans="1:26" ht="13.5" customHeight="1" x14ac:dyDescent="0.3">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spans="1:26" ht="13.5" customHeight="1" x14ac:dyDescent="0.3">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spans="1:26" ht="13.5" customHeight="1" x14ac:dyDescent="0.3">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spans="1:26" ht="13.5" customHeight="1" x14ac:dyDescent="0.3">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spans="1:26" ht="13.5" customHeight="1" x14ac:dyDescent="0.3">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spans="1:26" ht="13.5" customHeight="1" x14ac:dyDescent="0.3">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spans="1:26" ht="13.5" customHeight="1" x14ac:dyDescent="0.3">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spans="1:26" ht="13.5" customHeight="1" x14ac:dyDescent="0.3">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spans="1:26" ht="13.5" customHeight="1" x14ac:dyDescent="0.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spans="1:26" ht="13.5" customHeight="1" x14ac:dyDescent="0.3">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spans="1:26" ht="13.5" customHeight="1" x14ac:dyDescent="0.3">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spans="1:26" ht="13.5" customHeight="1" x14ac:dyDescent="0.3">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spans="1:26" ht="13.5" customHeight="1" x14ac:dyDescent="0.3">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spans="1:26" ht="13.5" customHeight="1" x14ac:dyDescent="0.3">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spans="1:26" ht="13.5" customHeight="1" x14ac:dyDescent="0.3">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spans="1:26" ht="13.5" customHeight="1" x14ac:dyDescent="0.3">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spans="1:26" ht="13.5" customHeight="1" x14ac:dyDescent="0.3">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spans="1:26" ht="13.5" customHeight="1" x14ac:dyDescent="0.3">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spans="1:26" ht="13.5" customHeight="1" x14ac:dyDescent="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spans="1:26" ht="13.5" customHeight="1" x14ac:dyDescent="0.3">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spans="1:26" ht="13.5" customHeight="1" x14ac:dyDescent="0.3">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spans="1:26" ht="13.5" customHeight="1" x14ac:dyDescent="0.3">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spans="1:26" ht="13.5" customHeight="1" x14ac:dyDescent="0.3">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spans="1:26" ht="13.5" customHeight="1" x14ac:dyDescent="0.3">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spans="1:26" ht="13.5" customHeight="1" x14ac:dyDescent="0.3">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spans="1:26" ht="13.5" customHeight="1" x14ac:dyDescent="0.3">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spans="1:26" ht="13.5" customHeight="1" x14ac:dyDescent="0.3">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spans="1:26" ht="13.5" customHeight="1" x14ac:dyDescent="0.3">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spans="1:26" ht="13.5" customHeight="1" x14ac:dyDescent="0.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spans="1:26" ht="13.5" customHeight="1" x14ac:dyDescent="0.3">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spans="1:26" ht="13.5" customHeight="1" x14ac:dyDescent="0.3">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spans="1:26" ht="13.5" customHeight="1" x14ac:dyDescent="0.3">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spans="1:26" ht="13.5" customHeight="1" x14ac:dyDescent="0.3">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spans="1:26" ht="13.5" customHeight="1" x14ac:dyDescent="0.3">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spans="1:26" ht="13.5" customHeight="1" x14ac:dyDescent="0.3">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spans="1:26" ht="13.5" customHeight="1" x14ac:dyDescent="0.3">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1:26" ht="13.5" customHeight="1" x14ac:dyDescent="0.3">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1:26" ht="13.5" customHeight="1" x14ac:dyDescent="0.3">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1:26" ht="13.5" customHeight="1" x14ac:dyDescent="0.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1:26" ht="13.5" customHeight="1" x14ac:dyDescent="0.3">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1:26" ht="13.5" customHeight="1" x14ac:dyDescent="0.3">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1:26" ht="13.5" customHeight="1" x14ac:dyDescent="0.3">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1:26" ht="13.5" customHeight="1" x14ac:dyDescent="0.3">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1:26" ht="13.5" customHeight="1" x14ac:dyDescent="0.3">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1:26" ht="13.5" customHeight="1" x14ac:dyDescent="0.3">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1:26" ht="13.5" customHeight="1" x14ac:dyDescent="0.3">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spans="1:26" ht="13.5" customHeight="1" x14ac:dyDescent="0.3">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spans="1:26" ht="13.5" customHeight="1" x14ac:dyDescent="0.3">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spans="1:26" ht="13.5" customHeight="1" x14ac:dyDescent="0.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spans="1:26" ht="13.5" customHeight="1" x14ac:dyDescent="0.3">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spans="1:26" ht="13.5" customHeight="1" x14ac:dyDescent="0.3">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spans="1:26" ht="13.5" customHeight="1" x14ac:dyDescent="0.3">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spans="1:26" ht="13.5" customHeight="1" x14ac:dyDescent="0.3">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spans="1:26" ht="13.5" customHeight="1" x14ac:dyDescent="0.3">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spans="1:26" ht="13.5" customHeight="1" x14ac:dyDescent="0.3">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spans="1:26" ht="13.5" customHeight="1" x14ac:dyDescent="0.3">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spans="1:26" ht="13.5" customHeight="1" x14ac:dyDescent="0.3">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spans="1:26" ht="13.5" customHeight="1" x14ac:dyDescent="0.3">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spans="1:26" ht="13.5" customHeight="1" x14ac:dyDescent="0.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spans="1:26" ht="13.5" customHeight="1" x14ac:dyDescent="0.3">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spans="1:26" ht="13.5" customHeight="1" x14ac:dyDescent="0.3">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spans="1:26" ht="13.5" customHeight="1" x14ac:dyDescent="0.3">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spans="1:26" ht="13.5" customHeight="1" x14ac:dyDescent="0.3">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spans="1:26" ht="13.5" customHeight="1" x14ac:dyDescent="0.3">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spans="1:26" ht="13.5" customHeight="1" x14ac:dyDescent="0.3">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spans="1:26" ht="13.5" customHeight="1" x14ac:dyDescent="0.3">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spans="1:26" ht="13.5" customHeight="1" x14ac:dyDescent="0.3">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spans="1:26" ht="13.5" customHeight="1" x14ac:dyDescent="0.3">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spans="1:26" ht="13.5" customHeight="1" x14ac:dyDescent="0.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spans="1:26" ht="13.5" customHeight="1" x14ac:dyDescent="0.3">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spans="1:26" ht="13.5" customHeight="1" x14ac:dyDescent="0.3">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spans="1:26" ht="13.5" customHeight="1" x14ac:dyDescent="0.3">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spans="1:26" ht="13.5" customHeight="1" x14ac:dyDescent="0.3">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spans="1:26" ht="13.5" customHeight="1" x14ac:dyDescent="0.3">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spans="1:26" ht="13.5" customHeight="1" x14ac:dyDescent="0.3">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spans="1:26" ht="13.5" customHeight="1" x14ac:dyDescent="0.3">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spans="1:26" ht="13.5" customHeight="1" x14ac:dyDescent="0.3">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spans="1:26" ht="13.5" customHeight="1" x14ac:dyDescent="0.3">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spans="1:26" ht="13.5" customHeight="1" x14ac:dyDescent="0.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spans="1:26" ht="13.5" customHeight="1" x14ac:dyDescent="0.3">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spans="1:26" ht="13.5" customHeight="1" x14ac:dyDescent="0.3">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spans="1:26" ht="13.5" customHeight="1" x14ac:dyDescent="0.3">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spans="1:26" ht="13.5" customHeight="1" x14ac:dyDescent="0.3">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spans="1:26" ht="13.5" customHeight="1" x14ac:dyDescent="0.3">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spans="1:26" ht="13.5" customHeight="1" x14ac:dyDescent="0.3">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spans="1:26" ht="13.5" customHeight="1" x14ac:dyDescent="0.3">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spans="1:26" ht="13.5" customHeight="1" x14ac:dyDescent="0.3">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spans="1:26" ht="13.5" customHeight="1" x14ac:dyDescent="0.3">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spans="1:26" ht="13.5" customHeight="1" x14ac:dyDescent="0.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spans="1:26" ht="13.5" customHeight="1" x14ac:dyDescent="0.3">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spans="1:26" ht="13.5" customHeight="1" x14ac:dyDescent="0.3">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spans="1:26" ht="13.5" customHeight="1" x14ac:dyDescent="0.3">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spans="1:26" ht="13.5" customHeight="1" x14ac:dyDescent="0.3">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spans="1:26" ht="13.5" customHeight="1" x14ac:dyDescent="0.3">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spans="1:26" ht="13.5" customHeight="1" x14ac:dyDescent="0.3">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spans="1:26" ht="13.5" customHeight="1" x14ac:dyDescent="0.3">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spans="1:26" ht="13.5" customHeight="1" x14ac:dyDescent="0.3">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spans="1:26" ht="13.5" customHeight="1" x14ac:dyDescent="0.3">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spans="1:26" ht="13.5" customHeight="1" x14ac:dyDescent="0.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spans="1:26" ht="13.5" customHeight="1" x14ac:dyDescent="0.3">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spans="1:26" ht="13.5" customHeight="1" x14ac:dyDescent="0.3">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spans="1:26" ht="13.5" customHeight="1" x14ac:dyDescent="0.3">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spans="1:26" ht="13.5" customHeight="1" x14ac:dyDescent="0.3">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spans="1:26" ht="13.5" customHeight="1" x14ac:dyDescent="0.3">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spans="1:26" ht="13.5" customHeight="1" x14ac:dyDescent="0.3">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spans="1:26" ht="13.5" customHeight="1" x14ac:dyDescent="0.3">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spans="1:26" ht="13.5" customHeight="1" x14ac:dyDescent="0.3">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spans="1:26" ht="13.5" customHeight="1" x14ac:dyDescent="0.3">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spans="1:26" ht="13.5" customHeight="1" x14ac:dyDescent="0.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spans="1:26" ht="13.5" customHeight="1" x14ac:dyDescent="0.3">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spans="1:26" ht="13.5" customHeight="1" x14ac:dyDescent="0.3">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spans="1:26" ht="13.5" customHeight="1" x14ac:dyDescent="0.3">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spans="1:26" ht="13.5" customHeight="1" x14ac:dyDescent="0.3">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spans="1:26" ht="13.5" customHeight="1" x14ac:dyDescent="0.3">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spans="1:26" ht="13.5" customHeight="1" x14ac:dyDescent="0.3">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spans="1:26" ht="13.5" customHeight="1" x14ac:dyDescent="0.3">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spans="1:26" ht="13.5" customHeight="1" x14ac:dyDescent="0.3">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spans="1:26" ht="13.5" customHeight="1" x14ac:dyDescent="0.3">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spans="1:26" ht="13.5" customHeight="1" x14ac:dyDescent="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spans="1:26" ht="13.5" customHeight="1" x14ac:dyDescent="0.3">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spans="1:26" ht="13.5" customHeight="1" x14ac:dyDescent="0.3">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spans="1:26" ht="13.5" customHeight="1" x14ac:dyDescent="0.3">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spans="1:26" ht="13.5" customHeight="1" x14ac:dyDescent="0.3">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spans="1:26" ht="13.5" customHeight="1" x14ac:dyDescent="0.3">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spans="1:26" ht="13.5" customHeight="1" x14ac:dyDescent="0.3">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spans="1:26" ht="13.5" customHeight="1" x14ac:dyDescent="0.3">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spans="1:26" ht="13.5" customHeight="1" x14ac:dyDescent="0.3">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spans="1:26" ht="13.5" customHeight="1" x14ac:dyDescent="0.3">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spans="1:26" ht="13.5" customHeight="1" x14ac:dyDescent="0.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spans="1:26" ht="13.5" customHeight="1" x14ac:dyDescent="0.3">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spans="1:26" ht="13.5" customHeight="1" x14ac:dyDescent="0.3">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spans="1:26" ht="13.5" customHeight="1" x14ac:dyDescent="0.3">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spans="1:26" ht="13.5" customHeight="1" x14ac:dyDescent="0.3">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spans="1:26" ht="13.5" customHeight="1" x14ac:dyDescent="0.3">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spans="1:26" ht="13.5" customHeight="1" x14ac:dyDescent="0.3">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spans="1:26" ht="13.5" customHeight="1" x14ac:dyDescent="0.3">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spans="1:26" ht="13.5" customHeight="1" x14ac:dyDescent="0.3">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spans="1:26" ht="13.5" customHeight="1" x14ac:dyDescent="0.3">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spans="1:26" ht="13.5" customHeight="1" x14ac:dyDescent="0.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spans="1:26" ht="13.5" customHeight="1" x14ac:dyDescent="0.3">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spans="1:26" ht="13.5" customHeight="1" x14ac:dyDescent="0.3">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spans="1:26" ht="13.5" customHeight="1" x14ac:dyDescent="0.3">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spans="1:26" ht="13.5" customHeight="1" x14ac:dyDescent="0.3">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spans="1:26" ht="13.5" customHeight="1" x14ac:dyDescent="0.3">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spans="1:26" ht="13.5" customHeight="1" x14ac:dyDescent="0.3">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spans="1:26" ht="13.5" customHeight="1" x14ac:dyDescent="0.3">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spans="1:26" ht="13.5" customHeight="1" x14ac:dyDescent="0.3">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spans="1:26" ht="13.5" customHeight="1" x14ac:dyDescent="0.3">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spans="1:26" ht="13.5" customHeight="1" x14ac:dyDescent="0.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spans="1:26" ht="13.5" customHeight="1" x14ac:dyDescent="0.3">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spans="1:26" ht="13.5" customHeight="1" x14ac:dyDescent="0.3">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spans="1:26" ht="13.5" customHeight="1" x14ac:dyDescent="0.3">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spans="1:26" ht="13.5" customHeight="1" x14ac:dyDescent="0.3">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spans="1:26" ht="13.5" customHeight="1" x14ac:dyDescent="0.3">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spans="1:26" ht="13.5" customHeight="1" x14ac:dyDescent="0.3">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spans="1:26" ht="13.5" customHeight="1" x14ac:dyDescent="0.3">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spans="1:26" ht="13.5" customHeight="1" x14ac:dyDescent="0.3">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spans="1:26" ht="13.5" customHeight="1" x14ac:dyDescent="0.3">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spans="1:26" ht="13.5" customHeight="1" x14ac:dyDescent="0.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spans="1:26" ht="13.5" customHeight="1" x14ac:dyDescent="0.3">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spans="1:26" ht="13.5" customHeight="1" x14ac:dyDescent="0.3">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spans="1:26" ht="13.5" customHeight="1" x14ac:dyDescent="0.3">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spans="1:26" ht="13.5" customHeight="1" x14ac:dyDescent="0.3">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spans="1:26" ht="13.5" customHeight="1" x14ac:dyDescent="0.3">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spans="1:26" ht="13.5" customHeight="1" x14ac:dyDescent="0.3">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spans="1:26" ht="13.5" customHeight="1" x14ac:dyDescent="0.3">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spans="1:26" ht="13.5" customHeight="1" x14ac:dyDescent="0.3">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spans="1:26" ht="13.5" customHeight="1" x14ac:dyDescent="0.3">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spans="1:26" ht="13.5" customHeight="1" x14ac:dyDescent="0.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spans="1:26" ht="13.5" customHeight="1" x14ac:dyDescent="0.3">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spans="1:26" ht="13.5" customHeight="1" x14ac:dyDescent="0.3">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spans="1:26" ht="13.5" customHeight="1" x14ac:dyDescent="0.3">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spans="1:26" ht="13.5" customHeight="1" x14ac:dyDescent="0.3">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spans="1:26" ht="13.5" customHeight="1" x14ac:dyDescent="0.3">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spans="1:26" ht="13.5" customHeight="1" x14ac:dyDescent="0.3">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spans="1:26" ht="13.5" customHeight="1" x14ac:dyDescent="0.3">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spans="1:26" ht="13.5" customHeight="1" x14ac:dyDescent="0.3">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spans="1:26" ht="13.5" customHeight="1" x14ac:dyDescent="0.3">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spans="1:26" ht="13.5" customHeight="1" x14ac:dyDescent="0.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spans="1:26" ht="13.5" customHeight="1" x14ac:dyDescent="0.3">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spans="1:26" ht="13.5" customHeight="1" x14ac:dyDescent="0.3">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spans="1:26" ht="13.5" customHeight="1" x14ac:dyDescent="0.3">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spans="1:26" ht="13.5" customHeight="1" x14ac:dyDescent="0.3">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spans="1:26" ht="13.5" customHeight="1" x14ac:dyDescent="0.3">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spans="1:26" ht="13.5" customHeight="1" x14ac:dyDescent="0.3">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spans="1:26" ht="13.5" customHeight="1" x14ac:dyDescent="0.3">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spans="1:26" ht="13.5" customHeight="1" x14ac:dyDescent="0.3">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spans="1:26" ht="13.5" customHeight="1" x14ac:dyDescent="0.3">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spans="1:26" ht="13.5" customHeight="1" x14ac:dyDescent="0.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spans="1:26" ht="13.5" customHeight="1" x14ac:dyDescent="0.3">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spans="1:26" ht="13.5" customHeight="1" x14ac:dyDescent="0.3">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spans="1:26" ht="13.5" customHeight="1" x14ac:dyDescent="0.3">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spans="1:26" ht="13.5" customHeight="1" x14ac:dyDescent="0.3">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spans="1:26" ht="13.5" customHeight="1" x14ac:dyDescent="0.3">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spans="1:26" ht="13.5" customHeight="1" x14ac:dyDescent="0.3">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spans="1:26" ht="13.5" customHeight="1" x14ac:dyDescent="0.3">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spans="1:26" ht="13.5" customHeight="1" x14ac:dyDescent="0.3">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spans="1:26" ht="13.5" customHeight="1" x14ac:dyDescent="0.3">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spans="1:26" ht="13.5" customHeight="1" x14ac:dyDescent="0.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spans="1:26" ht="13.5" customHeight="1" x14ac:dyDescent="0.3">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spans="1:26" ht="13.5" customHeight="1" x14ac:dyDescent="0.3">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spans="1:26" ht="13.5" customHeight="1" x14ac:dyDescent="0.3">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spans="1:26" ht="13.5" customHeight="1" x14ac:dyDescent="0.3">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spans="1:26" ht="13.5" customHeight="1" x14ac:dyDescent="0.3">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spans="1:26" ht="13.5" customHeight="1" x14ac:dyDescent="0.3">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spans="1:26" ht="13.5" customHeight="1" x14ac:dyDescent="0.3">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spans="1:26" ht="13.5" customHeight="1" x14ac:dyDescent="0.3">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spans="1:26" ht="13.5" customHeight="1" x14ac:dyDescent="0.3">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spans="1:26" ht="13.5" customHeight="1" x14ac:dyDescent="0.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spans="1:26" ht="13.5" customHeight="1" x14ac:dyDescent="0.3">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spans="1:26" ht="13.5" customHeight="1" x14ac:dyDescent="0.3">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spans="1:26" ht="13.5" customHeight="1" x14ac:dyDescent="0.3">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spans="1:26" ht="13.5" customHeight="1" x14ac:dyDescent="0.3">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spans="1:26" ht="13.5" customHeight="1" x14ac:dyDescent="0.3">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spans="1:26" ht="13.5" customHeight="1" x14ac:dyDescent="0.3">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spans="1:26" ht="13.5" customHeight="1" x14ac:dyDescent="0.3">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spans="1:26" ht="13.5" customHeight="1" x14ac:dyDescent="0.3">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spans="1:26" ht="13.5" customHeight="1" x14ac:dyDescent="0.3">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spans="1:26" ht="13.5" customHeight="1" x14ac:dyDescent="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spans="1:26" ht="13.5" customHeight="1" x14ac:dyDescent="0.3">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spans="1:26" ht="13.5" customHeight="1" x14ac:dyDescent="0.3">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spans="1:26" ht="13.5" customHeight="1" x14ac:dyDescent="0.3">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spans="1:26" ht="13.5" customHeight="1" x14ac:dyDescent="0.3">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spans="1:26" ht="13.5" customHeight="1" x14ac:dyDescent="0.3">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spans="1:26" ht="13.5" customHeight="1" x14ac:dyDescent="0.3">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spans="1:26" ht="13.5" customHeight="1" x14ac:dyDescent="0.3">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spans="1:26" ht="13.5" customHeight="1" x14ac:dyDescent="0.3">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spans="1:26" ht="13.5" customHeight="1" x14ac:dyDescent="0.3">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spans="1:26" ht="13.5" customHeight="1" x14ac:dyDescent="0.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spans="1:26" ht="13.5" customHeight="1" x14ac:dyDescent="0.3">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spans="1:26" ht="13.5" customHeight="1" x14ac:dyDescent="0.3">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spans="1:26" ht="13.5" customHeight="1" x14ac:dyDescent="0.3">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spans="1:26" ht="13.5" customHeight="1" x14ac:dyDescent="0.3">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spans="1:26" ht="13.5" customHeight="1" x14ac:dyDescent="0.3">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spans="1:26" ht="13.5" customHeight="1" x14ac:dyDescent="0.3">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spans="1:26" ht="13.5" customHeight="1" x14ac:dyDescent="0.3">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spans="1:26" ht="13.5" customHeight="1" x14ac:dyDescent="0.3">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spans="1:26" ht="13.5" customHeight="1" x14ac:dyDescent="0.3">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spans="1:26" ht="13.5" customHeight="1" x14ac:dyDescent="0.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spans="1:26" ht="13.5" customHeight="1" x14ac:dyDescent="0.3">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spans="1:26" ht="13.5" customHeight="1" x14ac:dyDescent="0.3">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spans="1:26" ht="13.5" customHeight="1" x14ac:dyDescent="0.3">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spans="1:26" ht="13.5" customHeight="1" x14ac:dyDescent="0.3">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spans="1:26" ht="13.5" customHeight="1" x14ac:dyDescent="0.3">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spans="1:26" ht="13.5" customHeight="1" x14ac:dyDescent="0.3">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spans="1:26" ht="13.5" customHeight="1" x14ac:dyDescent="0.3">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spans="1:26" ht="13.5" customHeight="1" x14ac:dyDescent="0.3">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spans="1:26" ht="13.5" customHeight="1" x14ac:dyDescent="0.3">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spans="1:26" ht="13.5" customHeight="1" x14ac:dyDescent="0.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spans="1:26" ht="13.5" customHeight="1" x14ac:dyDescent="0.3">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spans="1:26" ht="13.5" customHeight="1" x14ac:dyDescent="0.3">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spans="1:26" ht="13.5" customHeight="1" x14ac:dyDescent="0.3">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spans="1:26" ht="13.5" customHeight="1" x14ac:dyDescent="0.3">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spans="1:26" ht="13.5" customHeight="1" x14ac:dyDescent="0.3">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spans="1:26" ht="13.5" customHeight="1" x14ac:dyDescent="0.3">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spans="1:26" ht="13.5" customHeight="1" x14ac:dyDescent="0.3">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spans="1:26" ht="13.5" customHeight="1" x14ac:dyDescent="0.3">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spans="1:26" ht="13.5" customHeight="1" x14ac:dyDescent="0.3">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spans="1:26" ht="13.5" customHeight="1" x14ac:dyDescent="0.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spans="1:26" ht="13.5" customHeight="1" x14ac:dyDescent="0.3">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spans="1:26" ht="13.5" customHeight="1" x14ac:dyDescent="0.3">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spans="1:26" ht="13.5" customHeight="1" x14ac:dyDescent="0.3">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spans="1:26" ht="13.5" customHeight="1" x14ac:dyDescent="0.3">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spans="1:26" ht="13.5" customHeight="1" x14ac:dyDescent="0.3">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spans="1:26" ht="13.5" customHeight="1" x14ac:dyDescent="0.3">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spans="1:26" ht="13.5" customHeight="1" x14ac:dyDescent="0.3">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spans="1:26" ht="13.5" customHeight="1" x14ac:dyDescent="0.3">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spans="1:26" ht="13.5" customHeight="1" x14ac:dyDescent="0.3">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spans="1:26" ht="13.5" customHeight="1" x14ac:dyDescent="0.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spans="1:26" ht="13.5" customHeight="1" x14ac:dyDescent="0.3">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spans="1:26" ht="13.5" customHeight="1" x14ac:dyDescent="0.3">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spans="1:26" ht="13.5" customHeight="1" x14ac:dyDescent="0.3">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spans="1:26" ht="13.5" customHeight="1" x14ac:dyDescent="0.3">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spans="1:26" ht="13.5" customHeight="1" x14ac:dyDescent="0.3">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spans="1:26" ht="13.5" customHeight="1" x14ac:dyDescent="0.3">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spans="1:26" ht="13.5" customHeight="1" x14ac:dyDescent="0.3">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spans="1:26" ht="13.5" customHeight="1" x14ac:dyDescent="0.3">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spans="1:26" ht="13.5" customHeight="1" x14ac:dyDescent="0.3">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spans="1:26" ht="13.5" customHeight="1" x14ac:dyDescent="0.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spans="1:26" ht="13.5" customHeight="1" x14ac:dyDescent="0.3">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spans="1:26" ht="13.5" customHeight="1" x14ac:dyDescent="0.3">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spans="1:26" ht="13.5" customHeight="1" x14ac:dyDescent="0.3">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spans="1:26" ht="13.5" customHeight="1" x14ac:dyDescent="0.3">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spans="1:26" ht="13.5" customHeight="1" x14ac:dyDescent="0.3">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spans="1:26" ht="13.5" customHeight="1" x14ac:dyDescent="0.3">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spans="1:26" ht="13.5" customHeight="1" x14ac:dyDescent="0.3">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spans="1:26" ht="13.5" customHeight="1" x14ac:dyDescent="0.3">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spans="1:26" ht="13.5" customHeight="1" x14ac:dyDescent="0.3">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spans="1:26" ht="13.5" customHeight="1" x14ac:dyDescent="0.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spans="1:26" ht="13.5" customHeight="1" x14ac:dyDescent="0.3">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spans="1:26" ht="13.5" customHeight="1" x14ac:dyDescent="0.3">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spans="1:26" ht="13.5" customHeight="1" x14ac:dyDescent="0.3">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spans="1:26" ht="13.5" customHeight="1" x14ac:dyDescent="0.3">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spans="1:26" ht="13.5" customHeight="1" x14ac:dyDescent="0.3">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spans="1:26" ht="13.5" customHeight="1" x14ac:dyDescent="0.3">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spans="1:26" ht="13.5" customHeight="1" x14ac:dyDescent="0.3">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spans="1:26" ht="13.5" customHeight="1" x14ac:dyDescent="0.3">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spans="1:26" ht="13.5" customHeight="1" x14ac:dyDescent="0.3">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spans="1:26" ht="13.5" customHeight="1" x14ac:dyDescent="0.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spans="1:26" ht="13.5" customHeight="1" x14ac:dyDescent="0.3">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spans="1:26" ht="13.5" customHeight="1" x14ac:dyDescent="0.3">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spans="1:26" ht="13.5" customHeight="1" x14ac:dyDescent="0.3">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spans="1:26" ht="13.5" customHeight="1" x14ac:dyDescent="0.3">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spans="1:26" ht="13.5" customHeight="1" x14ac:dyDescent="0.3">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spans="1:26" ht="13.5" customHeight="1" x14ac:dyDescent="0.3">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spans="1:26" ht="13.5" customHeight="1" x14ac:dyDescent="0.3">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spans="1:26" ht="13.5" customHeight="1" x14ac:dyDescent="0.3">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spans="1:26" ht="13.5" customHeight="1" x14ac:dyDescent="0.3">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spans="1:26" ht="13.5" customHeight="1" x14ac:dyDescent="0.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spans="1:26" ht="13.5" customHeight="1" x14ac:dyDescent="0.3">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spans="1:26" ht="13.5" customHeight="1" x14ac:dyDescent="0.3">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spans="1:26" ht="13.5" customHeight="1" x14ac:dyDescent="0.3">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spans="1:26" ht="13.5" customHeight="1" x14ac:dyDescent="0.3">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spans="1:26" ht="13.5" customHeight="1" x14ac:dyDescent="0.3">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spans="1:26" ht="13.5" customHeight="1" x14ac:dyDescent="0.3">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spans="1:26" ht="13.5" customHeight="1" x14ac:dyDescent="0.3">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spans="1:26" ht="13.5" customHeight="1" x14ac:dyDescent="0.3">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spans="1:26" ht="13.5" customHeight="1" x14ac:dyDescent="0.3">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spans="1:26" ht="13.5" customHeight="1" x14ac:dyDescent="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spans="1:26" ht="13.5" customHeight="1" x14ac:dyDescent="0.3">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spans="1:26" ht="13.5" customHeight="1" x14ac:dyDescent="0.3">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spans="1:26" ht="13.5" customHeight="1" x14ac:dyDescent="0.3">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spans="1:26" ht="13.5" customHeight="1" x14ac:dyDescent="0.3">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spans="1:26" ht="13.5" customHeight="1" x14ac:dyDescent="0.3">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spans="1:26" ht="13.5" customHeight="1" x14ac:dyDescent="0.3">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spans="1:26" ht="13.5" customHeight="1" x14ac:dyDescent="0.3">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spans="1:26" ht="13.5" customHeight="1" x14ac:dyDescent="0.3">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spans="1:26" ht="13.5" customHeight="1" x14ac:dyDescent="0.3">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spans="1:26" ht="13.5" customHeight="1" x14ac:dyDescent="0.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spans="1:26" ht="13.5" customHeight="1" x14ac:dyDescent="0.3">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spans="1:26" ht="13.5" customHeight="1" x14ac:dyDescent="0.3">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spans="1:26" ht="13.5" customHeight="1" x14ac:dyDescent="0.3">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spans="1:26" ht="13.5" customHeight="1" x14ac:dyDescent="0.3">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spans="1:26" ht="13.5" customHeight="1" x14ac:dyDescent="0.3">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spans="1:26" ht="13.5" customHeight="1" x14ac:dyDescent="0.3">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spans="1:26" ht="13.5" customHeight="1" x14ac:dyDescent="0.3">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spans="1:26" ht="13.5" customHeight="1" x14ac:dyDescent="0.3">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spans="1:26" ht="13.5" customHeight="1" x14ac:dyDescent="0.3">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spans="1:26" ht="13.5" customHeight="1" x14ac:dyDescent="0.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spans="1:26" ht="13.5" customHeight="1" x14ac:dyDescent="0.3">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spans="1:26" ht="13.5" customHeight="1" x14ac:dyDescent="0.3">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spans="1:26" ht="13.5" customHeight="1" x14ac:dyDescent="0.3">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spans="1:26" ht="13.5" customHeight="1" x14ac:dyDescent="0.3">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spans="1:26" ht="13.5" customHeight="1" x14ac:dyDescent="0.3">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spans="1:26" ht="13.5" customHeight="1" x14ac:dyDescent="0.3">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spans="1:26" ht="13.5" customHeight="1" x14ac:dyDescent="0.3">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spans="1:26" ht="13.5" customHeight="1" x14ac:dyDescent="0.3">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spans="1:26" ht="13.5" customHeight="1" x14ac:dyDescent="0.3">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spans="1:26" ht="13.5" customHeight="1" x14ac:dyDescent="0.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spans="1:26" ht="13.5" customHeight="1" x14ac:dyDescent="0.3">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spans="1:26" ht="13.5" customHeight="1" x14ac:dyDescent="0.3">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spans="1:26" ht="13.5" customHeight="1" x14ac:dyDescent="0.3">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spans="1:26" ht="13.5" customHeight="1" x14ac:dyDescent="0.3">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spans="1:26" ht="13.5" customHeight="1" x14ac:dyDescent="0.3">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spans="1:26" ht="13.5" customHeight="1" x14ac:dyDescent="0.3">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spans="1:26" ht="13.5" customHeight="1" x14ac:dyDescent="0.3">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spans="1:26" ht="13.5" customHeight="1" x14ac:dyDescent="0.3">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spans="1:26" ht="13.5" customHeight="1" x14ac:dyDescent="0.3">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spans="1:26" ht="13.5" customHeight="1" x14ac:dyDescent="0.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spans="1:26" ht="13.5" customHeight="1" x14ac:dyDescent="0.3">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spans="1:26" ht="13.5" customHeight="1" x14ac:dyDescent="0.3">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spans="1:26" ht="13.5" customHeight="1" x14ac:dyDescent="0.3">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spans="1:26" ht="13.5" customHeight="1" x14ac:dyDescent="0.3">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spans="1:26" ht="13.5" customHeight="1" x14ac:dyDescent="0.3">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spans="1:26" ht="13.5" customHeight="1" x14ac:dyDescent="0.3">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spans="1:26" ht="13.5" customHeight="1" x14ac:dyDescent="0.3">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spans="1:26" ht="13.5" customHeight="1" x14ac:dyDescent="0.3">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spans="1:26" ht="13.5" customHeight="1" x14ac:dyDescent="0.3">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spans="1:26" ht="13.5" customHeight="1" x14ac:dyDescent="0.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spans="1:26" ht="13.5" customHeight="1" x14ac:dyDescent="0.3">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spans="1:26" ht="13.5" customHeight="1" x14ac:dyDescent="0.3">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spans="1:26" ht="13.5" customHeight="1" x14ac:dyDescent="0.3">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spans="1:26" ht="13.5" customHeight="1" x14ac:dyDescent="0.3">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spans="1:26" ht="13.5" customHeight="1" x14ac:dyDescent="0.3">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spans="1:26" ht="13.5" customHeight="1" x14ac:dyDescent="0.3">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spans="1:26" ht="13.5" customHeight="1" x14ac:dyDescent="0.3">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spans="1:26" ht="13.5" customHeight="1" x14ac:dyDescent="0.3">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spans="1:26" ht="13.5" customHeight="1" x14ac:dyDescent="0.3">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spans="1:26" ht="13.5" customHeight="1" x14ac:dyDescent="0.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spans="1:26" ht="13.5" customHeight="1" x14ac:dyDescent="0.3">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spans="1:26" ht="13.5" customHeight="1" x14ac:dyDescent="0.3">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spans="1:26" ht="13.5" customHeight="1" x14ac:dyDescent="0.3">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spans="1:26" ht="13.5" customHeight="1" x14ac:dyDescent="0.3">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spans="1:26" ht="13.5" customHeight="1" x14ac:dyDescent="0.3">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spans="1:26" ht="13.5" customHeight="1" x14ac:dyDescent="0.3">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spans="1:26" ht="13.5" customHeight="1" x14ac:dyDescent="0.3">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spans="1:26" ht="13.5" customHeight="1" x14ac:dyDescent="0.3">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spans="1:26" ht="13.5" customHeight="1" x14ac:dyDescent="0.3">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spans="1:26" ht="13.5" customHeight="1" x14ac:dyDescent="0.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spans="1:26" ht="13.5" customHeight="1" x14ac:dyDescent="0.3">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spans="1:26" ht="13.5" customHeight="1" x14ac:dyDescent="0.3">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spans="1:26" ht="13.5" customHeight="1" x14ac:dyDescent="0.3">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spans="1:26" ht="13.5" customHeight="1" x14ac:dyDescent="0.3">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spans="1:26" ht="13.5" customHeight="1" x14ac:dyDescent="0.3">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spans="1:26" ht="13.5" customHeight="1" x14ac:dyDescent="0.3">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spans="1:26" ht="13.5" customHeight="1" x14ac:dyDescent="0.3">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spans="1:26" ht="13.5" customHeight="1" x14ac:dyDescent="0.3">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spans="1:26" ht="13.5" customHeight="1" x14ac:dyDescent="0.3">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spans="1:26" ht="13.5" customHeight="1" x14ac:dyDescent="0.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spans="1:26" ht="13.5" customHeight="1" x14ac:dyDescent="0.3">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spans="1:26" ht="13.5" customHeight="1" x14ac:dyDescent="0.3">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spans="1:26" ht="13.5" customHeight="1" x14ac:dyDescent="0.3">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spans="1:26" ht="13.5" customHeight="1" x14ac:dyDescent="0.3">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spans="1:26" ht="13.5" customHeight="1" x14ac:dyDescent="0.3">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spans="1:26" ht="13.5" customHeight="1" x14ac:dyDescent="0.3">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spans="1:26" ht="13.5" customHeight="1" x14ac:dyDescent="0.3">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spans="1:26" ht="13.5" customHeight="1" x14ac:dyDescent="0.3">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spans="1:26" ht="13.5" customHeight="1" x14ac:dyDescent="0.3">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spans="1:26" ht="13.5" customHeight="1" x14ac:dyDescent="0.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spans="1:26" ht="13.5" customHeight="1" x14ac:dyDescent="0.3">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spans="1:26" ht="13.5" customHeight="1" x14ac:dyDescent="0.3">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spans="1:26" ht="13.5" customHeight="1" x14ac:dyDescent="0.3">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spans="1:26" ht="13.5" customHeight="1" x14ac:dyDescent="0.3">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spans="1:26" ht="13.5" customHeight="1" x14ac:dyDescent="0.3">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spans="1:26" ht="13.5" customHeight="1" x14ac:dyDescent="0.3">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spans="1:26" ht="13.5" customHeight="1" x14ac:dyDescent="0.3">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spans="1:26" ht="13.5" customHeight="1" x14ac:dyDescent="0.3">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spans="1:26" ht="13.5" customHeight="1" x14ac:dyDescent="0.3">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spans="1:26" ht="13.5" customHeight="1" x14ac:dyDescent="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spans="1:26" ht="13.5" customHeight="1" x14ac:dyDescent="0.3">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spans="1:26" ht="13.5" customHeight="1" x14ac:dyDescent="0.3">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spans="1:26" ht="13.5" customHeight="1" x14ac:dyDescent="0.3">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spans="1:26" ht="13.5" customHeight="1" x14ac:dyDescent="0.3">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spans="1:26" ht="13.5" customHeight="1" x14ac:dyDescent="0.3">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spans="1:26" ht="13.5" customHeight="1" x14ac:dyDescent="0.3">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spans="1:26" ht="13.5" customHeight="1" x14ac:dyDescent="0.3">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spans="1:26" ht="13.5" customHeight="1" x14ac:dyDescent="0.3">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spans="1:26" ht="13.5" customHeight="1" x14ac:dyDescent="0.3">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spans="1:26" ht="13.5" customHeight="1" x14ac:dyDescent="0.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spans="1:26" ht="13.5" customHeight="1" x14ac:dyDescent="0.3">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spans="1:26" ht="13.5" customHeight="1" x14ac:dyDescent="0.3">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spans="1:26" ht="13.5" customHeight="1" x14ac:dyDescent="0.3">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spans="1:26" ht="13.5" customHeight="1" x14ac:dyDescent="0.3">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spans="1:26" ht="13.5" customHeight="1" x14ac:dyDescent="0.3">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spans="1:26" ht="13.5" customHeight="1" x14ac:dyDescent="0.3">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spans="1:26" ht="13.5" customHeight="1" x14ac:dyDescent="0.3">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spans="1:26" ht="13.5" customHeight="1" x14ac:dyDescent="0.3">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spans="1:26" ht="13.5" customHeight="1" x14ac:dyDescent="0.3">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spans="1:26" ht="13.5" customHeight="1" x14ac:dyDescent="0.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spans="1:26" ht="13.5" customHeight="1" x14ac:dyDescent="0.3">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spans="1:26" ht="13.5" customHeight="1" x14ac:dyDescent="0.3">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spans="1:26" ht="13.5" customHeight="1" x14ac:dyDescent="0.3">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spans="1:26" ht="13.5" customHeight="1" x14ac:dyDescent="0.3">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spans="1:26" ht="13.5" customHeight="1" x14ac:dyDescent="0.3">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spans="1:26" ht="13.5" customHeight="1" x14ac:dyDescent="0.3">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spans="1:26" ht="13.5" customHeight="1" x14ac:dyDescent="0.3">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spans="1:26" ht="13.5" customHeight="1" x14ac:dyDescent="0.3">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spans="1:26" ht="13.5" customHeight="1" x14ac:dyDescent="0.3">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spans="1:26" ht="13.5" customHeight="1" x14ac:dyDescent="0.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spans="1:26" ht="13.5" customHeight="1" x14ac:dyDescent="0.3">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spans="1:26" ht="13.5" customHeight="1" x14ac:dyDescent="0.3">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spans="1:26" ht="13.5" customHeight="1" x14ac:dyDescent="0.3">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spans="1:26" ht="13.5" customHeight="1" x14ac:dyDescent="0.3">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spans="1:26" ht="13.5" customHeight="1" x14ac:dyDescent="0.3">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spans="1:26" ht="13.5" customHeight="1" x14ac:dyDescent="0.3">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spans="1:26" ht="13.5" customHeight="1" x14ac:dyDescent="0.3">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spans="1:26" ht="13.5" customHeight="1" x14ac:dyDescent="0.3">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spans="1:26" ht="13.5" customHeight="1" x14ac:dyDescent="0.3">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spans="1:26" ht="13.5" customHeight="1" x14ac:dyDescent="0.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spans="1:26" ht="13.5" customHeight="1" x14ac:dyDescent="0.3">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spans="1:26" ht="13.5" customHeight="1" x14ac:dyDescent="0.3">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spans="1:26" ht="13.5" customHeight="1" x14ac:dyDescent="0.3">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spans="1:26" ht="13.5" customHeight="1" x14ac:dyDescent="0.3">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spans="1:26" ht="13.5" customHeight="1" x14ac:dyDescent="0.3">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spans="1:26" ht="13.5" customHeight="1" x14ac:dyDescent="0.3">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spans="1:26" ht="13.5" customHeight="1" x14ac:dyDescent="0.3">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spans="1:26" ht="13.5" customHeight="1" x14ac:dyDescent="0.3">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spans="1:26" ht="13.5" customHeight="1" x14ac:dyDescent="0.3">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spans="1:26" ht="13.5" customHeight="1" x14ac:dyDescent="0.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spans="1:26" ht="13.5" customHeight="1" x14ac:dyDescent="0.3">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spans="1:26" ht="13.5" customHeight="1" x14ac:dyDescent="0.3">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spans="1:26" ht="13.5" customHeight="1" x14ac:dyDescent="0.3">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spans="1:26" ht="13.5" customHeight="1" x14ac:dyDescent="0.3">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spans="1:26" ht="13.5" customHeight="1" x14ac:dyDescent="0.3">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spans="1:26" ht="13.5" customHeight="1" x14ac:dyDescent="0.3">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spans="1:26" ht="13.5" customHeight="1" x14ac:dyDescent="0.3">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spans="1:26" ht="13.5" customHeight="1" x14ac:dyDescent="0.3">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spans="1:26" ht="13.5" customHeight="1" x14ac:dyDescent="0.3">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spans="1:26" ht="13.5" customHeight="1" x14ac:dyDescent="0.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spans="1:26" ht="13.5" customHeight="1" x14ac:dyDescent="0.3">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spans="1:26" ht="13.5" customHeight="1" x14ac:dyDescent="0.3">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spans="1:26" ht="13.5" customHeight="1" x14ac:dyDescent="0.3">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spans="1:26" ht="13.5" customHeight="1" x14ac:dyDescent="0.3">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spans="1:26" ht="13.5" customHeight="1" x14ac:dyDescent="0.3">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spans="1:26" ht="13.5" customHeight="1" x14ac:dyDescent="0.3">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spans="1:26" ht="13.5" customHeight="1" x14ac:dyDescent="0.3">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spans="1:26" ht="13.5" customHeight="1" x14ac:dyDescent="0.3">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spans="1:26" ht="13.5" customHeight="1" x14ac:dyDescent="0.3">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spans="1:26" ht="13.5" customHeight="1" x14ac:dyDescent="0.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spans="1:26" ht="13.5" customHeight="1" x14ac:dyDescent="0.3">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spans="1:26" ht="13.5" customHeight="1" x14ac:dyDescent="0.3">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spans="1:26" ht="13.5" customHeight="1" x14ac:dyDescent="0.3">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spans="1:26" ht="13.5" customHeight="1" x14ac:dyDescent="0.3">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spans="1:26" ht="13.5" customHeight="1" x14ac:dyDescent="0.3">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spans="1:26" ht="13.5" customHeight="1" x14ac:dyDescent="0.3">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spans="1:26" ht="13.5" customHeight="1" x14ac:dyDescent="0.3">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spans="1:26" ht="13.5" customHeight="1" x14ac:dyDescent="0.3">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spans="1:26" ht="13.5" customHeight="1" x14ac:dyDescent="0.3">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spans="1:26" ht="13.5" customHeight="1" x14ac:dyDescent="0.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spans="1:26" ht="13.5" customHeight="1" x14ac:dyDescent="0.3">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spans="1:26" ht="13.5" customHeight="1" x14ac:dyDescent="0.3">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spans="1:26" ht="13.5" customHeight="1" x14ac:dyDescent="0.3">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spans="1:26" ht="13.5" customHeight="1" x14ac:dyDescent="0.3">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spans="1:26" ht="13.5" customHeight="1" x14ac:dyDescent="0.3">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spans="1:26" ht="13.5" customHeight="1" x14ac:dyDescent="0.3">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spans="1:26" ht="13.5" customHeight="1" x14ac:dyDescent="0.3">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spans="1:26" ht="13.5" customHeight="1" x14ac:dyDescent="0.3">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spans="1:26" ht="13.5" customHeight="1" x14ac:dyDescent="0.3">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spans="1:26" ht="13.5" customHeight="1" x14ac:dyDescent="0.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spans="1:26" ht="13.5" customHeight="1" x14ac:dyDescent="0.3">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spans="1:26" ht="13.5" customHeight="1" x14ac:dyDescent="0.3">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spans="1:26" ht="13.5" customHeight="1" x14ac:dyDescent="0.3">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spans="1:26" ht="13.5" customHeight="1" x14ac:dyDescent="0.3">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spans="1:26" ht="13.5" customHeight="1" x14ac:dyDescent="0.3">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spans="1:26" ht="13.5" customHeight="1" x14ac:dyDescent="0.3">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spans="1:26" ht="13.5" customHeight="1" x14ac:dyDescent="0.3">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spans="1:26" ht="13.5" customHeight="1" x14ac:dyDescent="0.3">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spans="1:26" ht="13.5" customHeight="1" x14ac:dyDescent="0.3">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spans="1:26" ht="13.5" customHeight="1" x14ac:dyDescent="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spans="1:26" ht="13.5" customHeight="1" x14ac:dyDescent="0.3">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spans="1:26" ht="13.5" customHeight="1" x14ac:dyDescent="0.3">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spans="1:26" ht="13.5" customHeight="1" x14ac:dyDescent="0.3">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spans="1:26" ht="13.5" customHeight="1" x14ac:dyDescent="0.3">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spans="1:26" ht="13.5" customHeight="1" x14ac:dyDescent="0.3">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spans="1:26" ht="13.5" customHeight="1" x14ac:dyDescent="0.3">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spans="1:26" ht="13.5" customHeight="1" x14ac:dyDescent="0.3">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spans="1:26" ht="13.5" customHeight="1" x14ac:dyDescent="0.3">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spans="1:26" ht="13.5" customHeight="1" x14ac:dyDescent="0.3">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spans="1:26" ht="13.5" customHeight="1" x14ac:dyDescent="0.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spans="1:26" ht="13.5" customHeight="1" x14ac:dyDescent="0.3">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spans="1:26" ht="13.5" customHeight="1" x14ac:dyDescent="0.3">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spans="1:26" ht="13.5" customHeight="1" x14ac:dyDescent="0.3">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spans="1:26" ht="13.5" customHeight="1" x14ac:dyDescent="0.3">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spans="1:26" ht="13.5" customHeight="1" x14ac:dyDescent="0.3">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spans="1:26" ht="13.5" customHeight="1" x14ac:dyDescent="0.3">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spans="1:26" ht="13.5" customHeight="1" x14ac:dyDescent="0.3">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spans="1:26" ht="13.5" customHeight="1" x14ac:dyDescent="0.3">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spans="1:26" ht="13.5" customHeight="1" x14ac:dyDescent="0.3">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spans="1:26" ht="13.5" customHeight="1" x14ac:dyDescent="0.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spans="1:26" ht="13.5" customHeight="1" x14ac:dyDescent="0.3">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spans="1:26" ht="13.5" customHeight="1" x14ac:dyDescent="0.3">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spans="1:26" ht="13.5" customHeight="1" x14ac:dyDescent="0.3">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spans="1:26" ht="13.5" customHeight="1" x14ac:dyDescent="0.3">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spans="1:26" ht="13.5" customHeight="1" x14ac:dyDescent="0.3">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spans="1:26" ht="13.5" customHeight="1" x14ac:dyDescent="0.3">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spans="1:26" ht="13.5" customHeight="1" x14ac:dyDescent="0.3">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spans="1:26" ht="13.5" customHeight="1" x14ac:dyDescent="0.3">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spans="1:26" ht="13.5" customHeight="1" x14ac:dyDescent="0.3">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spans="1:26" ht="13.5" customHeight="1" x14ac:dyDescent="0.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spans="1:26" ht="13.5" customHeight="1" x14ac:dyDescent="0.3">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spans="1:26" ht="13.5" customHeight="1" x14ac:dyDescent="0.3">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spans="1:26" ht="13.5" customHeight="1" x14ac:dyDescent="0.3">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spans="1:26" ht="13.5" customHeight="1" x14ac:dyDescent="0.3">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spans="1:26" ht="13.5" customHeight="1" x14ac:dyDescent="0.3">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spans="1:26" ht="13.5" customHeight="1" x14ac:dyDescent="0.3">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spans="1:26" ht="13.5" customHeight="1" x14ac:dyDescent="0.3">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spans="1:26" ht="13.5" customHeight="1" x14ac:dyDescent="0.3">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spans="1:26" ht="13.5" customHeight="1" x14ac:dyDescent="0.3">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spans="1:26" ht="13.5" customHeight="1" x14ac:dyDescent="0.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spans="1:26" ht="13.5" customHeight="1" x14ac:dyDescent="0.3">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spans="1:26" ht="13.5" customHeight="1" x14ac:dyDescent="0.3">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spans="1:26" ht="13.5" customHeight="1" x14ac:dyDescent="0.3">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spans="1:26" ht="13.5" customHeight="1" x14ac:dyDescent="0.3">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spans="1:26" ht="13.5" customHeight="1" x14ac:dyDescent="0.3">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spans="1:26" ht="13.5" customHeight="1" x14ac:dyDescent="0.3">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spans="1:26" ht="13.5" customHeight="1" x14ac:dyDescent="0.3">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spans="1:26" ht="13.5" customHeight="1" x14ac:dyDescent="0.3">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spans="1:26" ht="13.5" customHeight="1" x14ac:dyDescent="0.3">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spans="1:26" ht="13.5" customHeight="1" x14ac:dyDescent="0.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spans="1:26" ht="13.5" customHeight="1" x14ac:dyDescent="0.3">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spans="1:26" ht="13.5" customHeight="1" x14ac:dyDescent="0.3">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spans="1:26" ht="13.5" customHeight="1" x14ac:dyDescent="0.3">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spans="1:26" ht="13.5" customHeight="1" x14ac:dyDescent="0.3">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spans="1:26" ht="13.5" customHeight="1" x14ac:dyDescent="0.3">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spans="1:26" ht="13.5" customHeight="1" x14ac:dyDescent="0.3">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spans="1:26" ht="13.5" customHeight="1" x14ac:dyDescent="0.3">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spans="1:26" ht="13.5" customHeight="1" x14ac:dyDescent="0.3">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spans="1:26" ht="13.5" customHeight="1" x14ac:dyDescent="0.3">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spans="1:26" ht="13.5" customHeight="1" x14ac:dyDescent="0.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spans="1:26" ht="13.5" customHeight="1" x14ac:dyDescent="0.3">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spans="1:26" ht="13.5" customHeight="1" x14ac:dyDescent="0.3">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spans="1:26" ht="13.5" customHeight="1" x14ac:dyDescent="0.3">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spans="1:26" ht="13.5" customHeight="1" x14ac:dyDescent="0.3">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spans="1:26" ht="13.5" customHeight="1" x14ac:dyDescent="0.3">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spans="1:26" ht="13.5" customHeight="1" x14ac:dyDescent="0.3">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spans="1:26" ht="13.5" customHeight="1" x14ac:dyDescent="0.3">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spans="1:26" ht="13.5" customHeight="1" x14ac:dyDescent="0.3">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spans="1:26" ht="13.5" customHeight="1" x14ac:dyDescent="0.3">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spans="1:26" ht="13.5" customHeight="1" x14ac:dyDescent="0.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spans="1:26" ht="13.5" customHeight="1" x14ac:dyDescent="0.3">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spans="1:26" ht="13.5" customHeight="1" x14ac:dyDescent="0.3">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spans="1:26" ht="13.5" customHeight="1" x14ac:dyDescent="0.3">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spans="1:26" ht="13.5" customHeight="1" x14ac:dyDescent="0.3">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spans="1:26" ht="13.5" customHeight="1" x14ac:dyDescent="0.3">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spans="1:26" ht="13.5" customHeight="1" x14ac:dyDescent="0.3">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spans="1:26" ht="13.5" customHeight="1" x14ac:dyDescent="0.3">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spans="1:26" ht="13.5" customHeight="1" x14ac:dyDescent="0.3">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spans="1:26" ht="13.5" customHeight="1" x14ac:dyDescent="0.3">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spans="1:26" ht="13.5" customHeight="1" x14ac:dyDescent="0.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spans="1:26" ht="13.5" customHeight="1" x14ac:dyDescent="0.3">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spans="1:26" ht="13.5" customHeight="1" x14ac:dyDescent="0.3">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spans="1:26" ht="13.5" customHeight="1" x14ac:dyDescent="0.3">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spans="1:26" ht="13.5" customHeight="1" x14ac:dyDescent="0.3">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spans="1:26" ht="13.5" customHeight="1" x14ac:dyDescent="0.3">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spans="1:26" ht="13.5" customHeight="1" x14ac:dyDescent="0.3">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spans="1:26" ht="13.5" customHeight="1" x14ac:dyDescent="0.3">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spans="1:26" ht="13.5" customHeight="1" x14ac:dyDescent="0.3">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spans="1:26" ht="13.5" customHeight="1" x14ac:dyDescent="0.3">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spans="1:26" ht="13.5" customHeight="1" x14ac:dyDescent="0.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spans="1:26" ht="13.5" customHeight="1" x14ac:dyDescent="0.3">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spans="1:26" ht="13.5" customHeight="1" x14ac:dyDescent="0.3">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spans="1:26" ht="13.5" customHeight="1" x14ac:dyDescent="0.3">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spans="1:26" ht="13.5" customHeight="1" x14ac:dyDescent="0.3">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spans="1:26" ht="13.5" customHeight="1" x14ac:dyDescent="0.3">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spans="1:26" ht="13.5" customHeight="1" x14ac:dyDescent="0.3">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spans="1:26" ht="13.5" customHeight="1" x14ac:dyDescent="0.3">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spans="1:26" ht="13.5" customHeight="1" x14ac:dyDescent="0.3">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spans="1:26" ht="13.5" customHeight="1" x14ac:dyDescent="0.3">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spans="1:26" ht="13.5" customHeight="1" x14ac:dyDescent="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spans="1:26" ht="13.5" customHeight="1" x14ac:dyDescent="0.3">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spans="1:26" ht="13.5" customHeight="1" x14ac:dyDescent="0.3">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spans="1:26" ht="13.5" customHeight="1" x14ac:dyDescent="0.3">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spans="1:26" ht="13.5" customHeight="1" x14ac:dyDescent="0.3">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spans="1:26" ht="13.5" customHeight="1" x14ac:dyDescent="0.3">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spans="1:26" ht="13.5" customHeight="1" x14ac:dyDescent="0.3">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spans="1:26" ht="13.5" customHeight="1" x14ac:dyDescent="0.3">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spans="1:26" ht="13.5" customHeight="1" x14ac:dyDescent="0.3">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spans="1:26" ht="13.5" customHeight="1" x14ac:dyDescent="0.3">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spans="1:26" ht="13.5" customHeight="1" x14ac:dyDescent="0.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spans="1:26" ht="13.5" customHeight="1" x14ac:dyDescent="0.3">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spans="1:26" ht="13.5" customHeight="1" x14ac:dyDescent="0.3">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spans="1:26" ht="13.5" customHeight="1" x14ac:dyDescent="0.3">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spans="1:26" ht="13.5" customHeight="1" x14ac:dyDescent="0.3">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spans="1:26" ht="13.5" customHeight="1" x14ac:dyDescent="0.3">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spans="1:26" ht="13.5" customHeight="1" x14ac:dyDescent="0.3">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spans="1:26" ht="13.5" customHeight="1" x14ac:dyDescent="0.3">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spans="1:26" ht="13.5" customHeight="1" x14ac:dyDescent="0.3">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spans="1:26" ht="13.5" customHeight="1" x14ac:dyDescent="0.3">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spans="1:26" ht="13.5" customHeight="1" x14ac:dyDescent="0.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spans="1:26" ht="13.5" customHeight="1" x14ac:dyDescent="0.3">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spans="1:26" ht="13.5" customHeight="1" x14ac:dyDescent="0.3">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spans="1:26" ht="13.5" customHeight="1" x14ac:dyDescent="0.3">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spans="1:26" ht="13.5" customHeight="1" x14ac:dyDescent="0.3">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spans="1:26" ht="13.5" customHeight="1" x14ac:dyDescent="0.3">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spans="1:26" ht="13.5" customHeight="1" x14ac:dyDescent="0.3">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spans="1:26" ht="13.5" customHeight="1" x14ac:dyDescent="0.3">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spans="1:26" ht="13.5" customHeight="1" x14ac:dyDescent="0.3">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spans="1:26" ht="13.5" customHeight="1" x14ac:dyDescent="0.3">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spans="1:26" ht="13.5" customHeight="1" x14ac:dyDescent="0.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spans="1:26" ht="13.5" customHeight="1" x14ac:dyDescent="0.3">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spans="1:26" ht="13.5" customHeight="1" x14ac:dyDescent="0.3">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spans="1:26" ht="13.5" customHeight="1" x14ac:dyDescent="0.3">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spans="1:26" ht="13.5" customHeight="1" x14ac:dyDescent="0.3">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spans="1:26" ht="13.5" customHeight="1" x14ac:dyDescent="0.3">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spans="1:26" ht="13.5" customHeight="1" x14ac:dyDescent="0.3">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spans="1:26" ht="13.5" customHeight="1" x14ac:dyDescent="0.3">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spans="1:26" ht="13.5" customHeight="1" x14ac:dyDescent="0.3">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spans="1:26" ht="13.5" customHeight="1" x14ac:dyDescent="0.3">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spans="1:26" ht="13.5" customHeight="1" x14ac:dyDescent="0.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spans="1:26" ht="13.5" customHeight="1" x14ac:dyDescent="0.3">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spans="1:26" ht="13.5" customHeight="1" x14ac:dyDescent="0.3">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spans="1:26" ht="13.5" customHeight="1" x14ac:dyDescent="0.3">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spans="1:26" ht="13.5" customHeight="1" x14ac:dyDescent="0.3">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spans="1:26" ht="13.5" customHeight="1" x14ac:dyDescent="0.3">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spans="1:26" ht="13.5" customHeight="1" x14ac:dyDescent="0.3">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spans="1:26" ht="13.5" customHeight="1" x14ac:dyDescent="0.3">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spans="1:26" ht="13.5" customHeight="1" x14ac:dyDescent="0.3">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spans="1:26" ht="13.5" customHeight="1" x14ac:dyDescent="0.3">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spans="1:26" ht="13.5" customHeight="1" x14ac:dyDescent="0.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spans="1:26" ht="13.5" customHeight="1" x14ac:dyDescent="0.3">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spans="1:26" ht="13.5" customHeight="1" x14ac:dyDescent="0.3">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spans="1:26" ht="13.5" customHeight="1" x14ac:dyDescent="0.3">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spans="1:26" ht="13.5" customHeight="1" x14ac:dyDescent="0.3">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spans="1:26" ht="13.5" customHeight="1" x14ac:dyDescent="0.3">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spans="1:26" ht="13.5" customHeight="1" x14ac:dyDescent="0.3">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spans="1:26" ht="13.5" customHeight="1" x14ac:dyDescent="0.3">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spans="1:26" ht="13.5" customHeight="1" x14ac:dyDescent="0.3">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spans="1:26" ht="13.5" customHeight="1" x14ac:dyDescent="0.3">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spans="1:26" ht="13.5" customHeight="1" x14ac:dyDescent="0.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spans="1:26" ht="13.5" customHeight="1" x14ac:dyDescent="0.3">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spans="1:26" ht="13.5" customHeight="1" x14ac:dyDescent="0.3">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spans="1:26" ht="13.5" customHeight="1" x14ac:dyDescent="0.3">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spans="1:26" ht="13.5" customHeight="1" x14ac:dyDescent="0.3">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spans="1:26" ht="13.5" customHeight="1" x14ac:dyDescent="0.3">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spans="1:26" ht="13.5" customHeight="1" x14ac:dyDescent="0.3">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spans="1:26" ht="13.5" customHeight="1" x14ac:dyDescent="0.3">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spans="1:26" ht="13.5" customHeight="1" x14ac:dyDescent="0.3">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spans="1:26" ht="13.5" customHeight="1" x14ac:dyDescent="0.3">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spans="1:26" ht="13.5" customHeight="1" x14ac:dyDescent="0.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spans="1:26" ht="13.5" customHeight="1" x14ac:dyDescent="0.3">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spans="1:26" ht="13.5" customHeight="1" x14ac:dyDescent="0.3">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spans="1:26" ht="13.5" customHeight="1" x14ac:dyDescent="0.3">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spans="1:26" ht="13.5" customHeight="1" x14ac:dyDescent="0.3">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spans="1:26" ht="13.5" customHeight="1" x14ac:dyDescent="0.3">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spans="1:26" ht="13.5" customHeight="1" x14ac:dyDescent="0.3">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spans="1:26" ht="13.5" customHeight="1" x14ac:dyDescent="0.3">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spans="1:26" ht="13.5" customHeight="1" x14ac:dyDescent="0.3">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spans="1:26" ht="13.5" customHeight="1" x14ac:dyDescent="0.3">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spans="1:26" ht="13.5" customHeight="1" x14ac:dyDescent="0.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spans="1:26" ht="13.5" customHeight="1" x14ac:dyDescent="0.3">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sheetData>
  <mergeCells count="11">
    <mergeCell ref="A31:Q31"/>
    <mergeCell ref="A33:P33"/>
    <mergeCell ref="A49:O49"/>
    <mergeCell ref="A4:R4"/>
    <mergeCell ref="A5:S5"/>
    <mergeCell ref="A6:Q6"/>
    <mergeCell ref="A7:N7"/>
    <mergeCell ref="A11:U11"/>
    <mergeCell ref="A12:J12"/>
    <mergeCell ref="A23:U23"/>
    <mergeCell ref="A18:J22"/>
  </mergeCells>
  <conditionalFormatting sqref="C25:D28">
    <cfRule type="colorScale" priority="13">
      <colorScale>
        <cfvo type="min"/>
        <cfvo type="percentile" val="50"/>
        <cfvo type="max"/>
        <color rgb="FFF8696B"/>
        <color rgb="FFFCFCFF"/>
        <color rgb="FF5A8AC6"/>
      </colorScale>
    </cfRule>
  </conditionalFormatting>
  <conditionalFormatting sqref="E25:E28">
    <cfRule type="colorScale" priority="6">
      <colorScale>
        <cfvo type="min"/>
        <cfvo type="percentile" val="50"/>
        <cfvo type="max"/>
        <color rgb="FFF8696B"/>
        <color rgb="FFFCFCFF"/>
        <color rgb="FF5A8AC6"/>
      </colorScale>
    </cfRule>
  </conditionalFormatting>
  <conditionalFormatting sqref="E45:M45 E46:P47">
    <cfRule type="colorScale" priority="11">
      <colorScale>
        <cfvo type="min"/>
        <cfvo type="percentile" val="50"/>
        <cfvo type="max"/>
        <color rgb="FFF8696B"/>
        <color rgb="FFFCFCFF"/>
        <color rgb="FF5A8AC6"/>
      </colorScale>
    </cfRule>
  </conditionalFormatting>
  <conditionalFormatting sqref="E40:O40">
    <cfRule type="colorScale" priority="9">
      <colorScale>
        <cfvo type="min"/>
        <cfvo type="percentile" val="50"/>
        <cfvo type="max"/>
        <color rgb="FFF8696B"/>
        <color rgb="FFFFEB84"/>
        <color rgb="FF63BE7B"/>
      </colorScale>
    </cfRule>
  </conditionalFormatting>
  <conditionalFormatting sqref="E36:P38">
    <cfRule type="colorScale" priority="7">
      <colorScale>
        <cfvo type="min"/>
        <cfvo type="percentile" val="50"/>
        <cfvo type="max"/>
        <color rgb="FFF8696B"/>
        <color rgb="FFFCFCFF"/>
        <color rgb="FF5A8AC6"/>
      </colorScale>
    </cfRule>
  </conditionalFormatting>
  <conditionalFormatting sqref="E39:P39">
    <cfRule type="colorScale" priority="8">
      <colorScale>
        <cfvo type="min"/>
        <cfvo type="percentile" val="50"/>
        <cfvo type="max"/>
        <color rgb="FFF8696B"/>
        <color rgb="FFFCFCFF"/>
        <color rgb="FF5A8AC6"/>
      </colorScale>
    </cfRule>
  </conditionalFormatting>
  <conditionalFormatting sqref="E44:P44">
    <cfRule type="colorScale" priority="10">
      <colorScale>
        <cfvo type="min"/>
        <cfvo type="percentile" val="50"/>
        <cfvo type="max"/>
        <color rgb="FFF8696B"/>
        <color rgb="FFFCFCFF"/>
        <color rgb="FF5A8AC6"/>
      </colorScale>
    </cfRule>
  </conditionalFormatting>
  <conditionalFormatting sqref="E15:Q15">
    <cfRule type="colorScale" priority="4">
      <colorScale>
        <cfvo type="min"/>
        <cfvo type="percentile" val="50"/>
        <cfvo type="max"/>
        <color rgb="FFF8696B"/>
        <color rgb="FFFCFCFF"/>
        <color rgb="FF5A8AC6"/>
      </colorScale>
    </cfRule>
  </conditionalFormatting>
  <conditionalFormatting sqref="E16:Q16">
    <cfRule type="colorScale" priority="5">
      <colorScale>
        <cfvo type="min"/>
        <cfvo type="percentile" val="50"/>
        <cfvo type="max"/>
        <color rgb="FFF8696B"/>
        <color rgb="FFFCFCFF"/>
        <color rgb="FF5A8AC6"/>
      </colorScale>
    </cfRule>
  </conditionalFormatting>
  <conditionalFormatting sqref="N45">
    <cfRule type="colorScale" priority="3">
      <colorScale>
        <cfvo type="min"/>
        <cfvo type="percentile" val="50"/>
        <cfvo type="max"/>
        <color rgb="FFF8696B"/>
        <color rgb="FFFCFCFF"/>
        <color rgb="FF5A8AC6"/>
      </colorScale>
    </cfRule>
  </conditionalFormatting>
  <conditionalFormatting sqref="O45">
    <cfRule type="colorScale" priority="2">
      <colorScale>
        <cfvo type="min"/>
        <cfvo type="percentile" val="50"/>
        <cfvo type="max"/>
        <color rgb="FFF8696B"/>
        <color rgb="FFFCFCFF"/>
        <color rgb="FF5A8AC6"/>
      </colorScale>
    </cfRule>
  </conditionalFormatting>
  <conditionalFormatting sqref="P45">
    <cfRule type="colorScale" priority="1">
      <colorScale>
        <cfvo type="min"/>
        <cfvo type="percentile" val="50"/>
        <cfvo type="max"/>
        <color rgb="FFF8696B"/>
        <color rgb="FFFCFCFF"/>
        <color rgb="FF5A8AC6"/>
      </colorScale>
    </cfRule>
  </conditionalFormatting>
  <conditionalFormatting sqref="Q44:Q47">
    <cfRule type="colorScale" priority="12">
      <colorScale>
        <cfvo type="min"/>
        <cfvo type="percentile" val="50"/>
        <cfvo type="max"/>
        <color rgb="FFF8696B"/>
        <color rgb="FFFCFCFF"/>
        <color rgb="FF5A8AC6"/>
      </colorScale>
    </cfRule>
  </conditionalFormatting>
  <pageMargins left="0.7" right="0.7" top="0.75" bottom="0.75" header="0" footer="0"/>
  <pageSetup paperSize="9"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Z1000"/>
  <sheetViews>
    <sheetView showGridLines="0" workbookViewId="0"/>
  </sheetViews>
  <sheetFormatPr defaultColWidth="14.44140625" defaultRowHeight="15" customHeight="1" x14ac:dyDescent="0.3"/>
  <cols>
    <col min="1" max="14" width="26.88671875" customWidth="1"/>
    <col min="15" max="22" width="8.6640625" customWidth="1"/>
  </cols>
  <sheetData>
    <row r="1" spans="1:26" ht="42" customHeight="1" x14ac:dyDescent="0.3">
      <c r="A1" s="217" t="s">
        <v>193</v>
      </c>
      <c r="B1" s="194"/>
      <c r="C1" s="194"/>
      <c r="D1" s="194"/>
      <c r="E1" s="194"/>
      <c r="F1" s="159"/>
      <c r="G1" s="159"/>
      <c r="H1" s="159"/>
      <c r="I1" s="159"/>
      <c r="J1" s="159"/>
      <c r="K1" s="159"/>
      <c r="L1" s="159"/>
      <c r="M1" s="159"/>
      <c r="N1" s="159"/>
      <c r="O1" s="159"/>
      <c r="P1" s="159"/>
      <c r="Q1" s="159"/>
      <c r="R1" s="159"/>
      <c r="S1" s="159"/>
      <c r="T1" s="159"/>
      <c r="U1" s="159"/>
      <c r="V1" s="159"/>
      <c r="W1" s="159"/>
      <c r="X1" s="159"/>
      <c r="Y1" s="159"/>
      <c r="Z1" s="159"/>
    </row>
    <row r="2" spans="1:26" ht="119.25" customHeight="1" x14ac:dyDescent="0.3">
      <c r="A2" s="218" t="s">
        <v>194</v>
      </c>
      <c r="B2" s="194"/>
      <c r="C2" s="194"/>
      <c r="D2" s="194"/>
      <c r="E2" s="194"/>
      <c r="F2" s="194"/>
      <c r="G2" s="194"/>
      <c r="H2" s="194"/>
      <c r="I2" s="194"/>
      <c r="J2" s="194"/>
      <c r="K2" s="194"/>
      <c r="L2" s="4"/>
      <c r="M2" s="4"/>
      <c r="N2" s="4"/>
      <c r="O2" s="4"/>
      <c r="P2" s="4"/>
      <c r="Q2" s="4"/>
      <c r="R2" s="4"/>
      <c r="S2" s="4"/>
      <c r="T2" s="4"/>
      <c r="U2" s="4"/>
      <c r="V2" s="4"/>
      <c r="W2" s="4"/>
      <c r="X2" s="4"/>
      <c r="Y2" s="4"/>
      <c r="Z2" s="4"/>
    </row>
    <row r="3" spans="1:26" ht="12.75" customHeight="1" x14ac:dyDescent="0.3">
      <c r="A3" s="49"/>
      <c r="B3" s="4"/>
      <c r="C3" s="4"/>
      <c r="D3" s="4"/>
      <c r="E3" s="4"/>
      <c r="F3" s="4"/>
      <c r="G3" s="4"/>
      <c r="H3" s="4"/>
      <c r="I3" s="4"/>
      <c r="J3" s="4"/>
      <c r="K3" s="4"/>
      <c r="L3" s="4"/>
      <c r="M3" s="4"/>
      <c r="N3" s="4"/>
      <c r="O3" s="4"/>
      <c r="P3" s="4"/>
      <c r="Q3" s="4"/>
      <c r="R3" s="4"/>
      <c r="S3" s="4"/>
      <c r="T3" s="4"/>
      <c r="U3" s="4"/>
      <c r="V3" s="4"/>
      <c r="W3" s="4"/>
      <c r="X3" s="4"/>
      <c r="Y3" s="4"/>
      <c r="Z3" s="4"/>
    </row>
    <row r="4" spans="1:26" ht="72" customHeight="1" x14ac:dyDescent="0.3">
      <c r="A4" s="219" t="s">
        <v>195</v>
      </c>
      <c r="B4" s="194"/>
      <c r="C4" s="194"/>
      <c r="D4" s="194"/>
      <c r="E4" s="194"/>
      <c r="F4" s="194"/>
      <c r="G4" s="194"/>
      <c r="H4" s="194"/>
      <c r="I4" s="194"/>
      <c r="J4" s="194"/>
      <c r="K4" s="159"/>
      <c r="L4" s="159"/>
      <c r="M4" s="159"/>
      <c r="N4" s="159"/>
      <c r="O4" s="159"/>
      <c r="P4" s="159"/>
      <c r="Q4" s="159"/>
      <c r="R4" s="159"/>
      <c r="S4" s="159"/>
      <c r="T4" s="159"/>
      <c r="U4" s="159"/>
      <c r="V4" s="159"/>
      <c r="W4" s="159"/>
      <c r="X4" s="159"/>
      <c r="Y4" s="159"/>
      <c r="Z4" s="159"/>
    </row>
    <row r="5" spans="1:26" ht="20.25" customHeight="1" x14ac:dyDescent="0.3">
      <c r="A5" s="160"/>
      <c r="B5" s="161"/>
      <c r="C5" s="161"/>
      <c r="D5" s="161"/>
      <c r="E5" s="161"/>
      <c r="F5" s="161"/>
      <c r="G5" s="161"/>
      <c r="H5" s="161"/>
      <c r="I5" s="161"/>
      <c r="J5" s="161"/>
      <c r="K5" s="159"/>
      <c r="L5" s="159"/>
      <c r="M5" s="159"/>
      <c r="N5" s="159"/>
      <c r="O5" s="159"/>
      <c r="P5" s="159"/>
      <c r="Q5" s="159"/>
      <c r="R5" s="159"/>
      <c r="S5" s="159"/>
      <c r="T5" s="159"/>
      <c r="U5" s="159"/>
      <c r="V5" s="159"/>
      <c r="W5" s="159"/>
      <c r="X5" s="159"/>
      <c r="Y5" s="159"/>
      <c r="Z5" s="159"/>
    </row>
    <row r="6" spans="1:26" ht="12.75" customHeight="1" x14ac:dyDescent="0.3">
      <c r="A6" s="219" t="s">
        <v>196</v>
      </c>
      <c r="B6" s="194"/>
      <c r="C6" s="194"/>
      <c r="D6" s="194"/>
      <c r="E6" s="194"/>
      <c r="F6" s="194"/>
      <c r="G6" s="194"/>
      <c r="H6" s="194"/>
      <c r="I6" s="194"/>
      <c r="J6" s="194"/>
      <c r="K6" s="194"/>
      <c r="L6" s="194"/>
      <c r="M6" s="194"/>
      <c r="N6" s="194"/>
      <c r="O6" s="194"/>
      <c r="P6" s="194"/>
      <c r="Q6" s="194"/>
      <c r="R6" s="194"/>
      <c r="S6" s="194"/>
      <c r="T6" s="194"/>
      <c r="U6" s="194"/>
      <c r="V6" s="194"/>
    </row>
    <row r="7" spans="1:26" ht="30" customHeight="1" x14ac:dyDescent="0.3">
      <c r="A7" s="162" t="s">
        <v>197</v>
      </c>
      <c r="B7" s="159"/>
      <c r="C7" s="159"/>
      <c r="D7" s="159"/>
      <c r="E7" s="159"/>
      <c r="F7" s="159"/>
      <c r="G7" s="159"/>
      <c r="H7" s="159"/>
      <c r="I7" s="159"/>
      <c r="J7" s="159"/>
      <c r="K7" s="159"/>
      <c r="L7" s="159"/>
      <c r="M7" s="159"/>
      <c r="N7" s="159"/>
      <c r="O7" s="159"/>
      <c r="P7" s="159"/>
      <c r="Q7" s="159"/>
      <c r="R7" s="159"/>
      <c r="S7" s="159"/>
      <c r="T7" s="159"/>
      <c r="U7" s="159"/>
      <c r="V7" s="159"/>
      <c r="W7" s="159"/>
      <c r="X7" s="159"/>
      <c r="Y7" s="159"/>
      <c r="Z7" s="159"/>
    </row>
    <row r="8" spans="1:26" ht="12.75" customHeight="1" x14ac:dyDescent="0.3">
      <c r="A8" s="50" t="s">
        <v>198</v>
      </c>
      <c r="B8" s="163"/>
      <c r="C8" s="51" t="s">
        <v>199</v>
      </c>
      <c r="D8" s="51" t="s">
        <v>200</v>
      </c>
      <c r="E8" s="51" t="s">
        <v>201</v>
      </c>
      <c r="F8" s="51" t="s">
        <v>202</v>
      </c>
      <c r="G8" s="51" t="s">
        <v>203</v>
      </c>
      <c r="H8" s="51" t="s">
        <v>204</v>
      </c>
      <c r="I8" s="51" t="s">
        <v>205</v>
      </c>
      <c r="J8" s="51" t="s">
        <v>206</v>
      </c>
      <c r="K8" s="51" t="s">
        <v>207</v>
      </c>
      <c r="L8" s="51" t="s">
        <v>208</v>
      </c>
      <c r="M8" s="51" t="s">
        <v>209</v>
      </c>
      <c r="N8" s="51" t="s">
        <v>210</v>
      </c>
      <c r="O8" s="159"/>
      <c r="P8" s="159"/>
      <c r="Q8" s="159"/>
      <c r="R8" s="159"/>
      <c r="S8" s="159"/>
      <c r="T8" s="159"/>
      <c r="U8" s="159"/>
      <c r="V8" s="159"/>
      <c r="W8" s="159"/>
      <c r="X8" s="159"/>
      <c r="Y8" s="159"/>
      <c r="Z8" s="159"/>
    </row>
    <row r="9" spans="1:26" ht="12.75" customHeight="1" x14ac:dyDescent="0.3">
      <c r="A9" s="52" t="s">
        <v>211</v>
      </c>
      <c r="B9" s="53" t="s">
        <v>212</v>
      </c>
      <c r="C9" s="54" t="e">
        <f>SUMIFS(#REF!,#REF!,'Variance Analysis'!$B9,#REF!,'Variance Analysis'!$A9)</f>
        <v>#REF!</v>
      </c>
      <c r="D9" s="54" t="e">
        <f>SUMIFS(#REF!,#REF!,'Variance Analysis'!$B9,#REF!,'Variance Analysis'!$A9)</f>
        <v>#REF!</v>
      </c>
      <c r="E9" s="54" t="e">
        <f>SUMIFS(#REF!,#REF!,'Variance Analysis'!$B9,#REF!,'Variance Analysis'!$A9)</f>
        <v>#REF!</v>
      </c>
      <c r="F9" s="54" t="e">
        <f>SUMIFS(#REF!,#REF!,'Variance Analysis'!$B9,#REF!,'Variance Analysis'!$A9)</f>
        <v>#REF!</v>
      </c>
      <c r="G9" s="54" t="e">
        <f>SUMIFS(#REF!,#REF!,'Variance Analysis'!$B9,#REF!,'Variance Analysis'!$A9)</f>
        <v>#REF!</v>
      </c>
      <c r="H9" s="54" t="e">
        <f>SUMIFS(#REF!,#REF!,'Variance Analysis'!$B9,#REF!,'Variance Analysis'!$A9)</f>
        <v>#REF!</v>
      </c>
      <c r="I9" s="54" t="e">
        <f>SUMIFS(#REF!,#REF!,'Variance Analysis'!$B9,#REF!,'Variance Analysis'!$A9)</f>
        <v>#REF!</v>
      </c>
      <c r="J9" s="54" t="e">
        <f>SUMIFS(#REF!,#REF!,'Variance Analysis'!$B9,#REF!,'Variance Analysis'!$A9)</f>
        <v>#REF!</v>
      </c>
      <c r="K9" s="54" t="e">
        <f>SUMIFS(#REF!,#REF!,'Variance Analysis'!$B9,#REF!,'Variance Analysis'!$A9)</f>
        <v>#REF!</v>
      </c>
      <c r="L9" s="54" t="e">
        <f>SUMIFS(#REF!,#REF!,'Variance Analysis'!$B9,#REF!,'Variance Analysis'!$A9)</f>
        <v>#REF!</v>
      </c>
      <c r="M9" s="54" t="e">
        <f>SUMIFS(#REF!,#REF!,'Variance Analysis'!$B9,#REF!,'Variance Analysis'!$A9)</f>
        <v>#REF!</v>
      </c>
      <c r="N9" s="54" t="e">
        <f>SUMIFS(#REF!,#REF!,'Variance Analysis'!$B9,#REF!,'Variance Analysis'!$A9)</f>
        <v>#REF!</v>
      </c>
      <c r="O9" s="2"/>
      <c r="P9" s="2"/>
      <c r="Q9" s="2"/>
      <c r="R9" s="2"/>
      <c r="S9" s="2"/>
      <c r="T9" s="2"/>
      <c r="U9" s="2"/>
      <c r="V9" s="2"/>
      <c r="W9" s="4"/>
      <c r="X9" s="4"/>
      <c r="Y9" s="4"/>
      <c r="Z9" s="4"/>
    </row>
    <row r="10" spans="1:26" ht="12.75" customHeight="1" x14ac:dyDescent="0.3">
      <c r="A10" s="52" t="s">
        <v>211</v>
      </c>
      <c r="B10" s="52" t="s">
        <v>213</v>
      </c>
      <c r="C10" s="54" t="e">
        <f>SUMIFS(#REF!,#REF!,'Variance Analysis'!$B10,#REF!,'Variance Analysis'!$A10)</f>
        <v>#REF!</v>
      </c>
      <c r="D10" s="54" t="e">
        <f>SUMIFS(#REF!,#REF!,'Variance Analysis'!$B10,#REF!,'Variance Analysis'!$A10)</f>
        <v>#REF!</v>
      </c>
      <c r="E10" s="54" t="e">
        <f>SUMIFS(#REF!,#REF!,'Variance Analysis'!$B10,#REF!,'Variance Analysis'!$A10)</f>
        <v>#REF!</v>
      </c>
      <c r="F10" s="54" t="e">
        <f>SUMIFS(#REF!,#REF!,'Variance Analysis'!$B10,#REF!,'Variance Analysis'!$A10)</f>
        <v>#REF!</v>
      </c>
      <c r="G10" s="54" t="e">
        <f>SUMIFS(#REF!,#REF!,'Variance Analysis'!$B10,#REF!,'Variance Analysis'!$A10)</f>
        <v>#REF!</v>
      </c>
      <c r="H10" s="54" t="e">
        <f>SUMIFS(#REF!,#REF!,'Variance Analysis'!$B10,#REF!,'Variance Analysis'!$A10)</f>
        <v>#REF!</v>
      </c>
      <c r="I10" s="54" t="e">
        <f>SUMIFS(#REF!,#REF!,'Variance Analysis'!$B10,#REF!,'Variance Analysis'!$A10)</f>
        <v>#REF!</v>
      </c>
      <c r="J10" s="54" t="e">
        <f>SUMIFS(#REF!,#REF!,'Variance Analysis'!$B10,#REF!,'Variance Analysis'!$A10)</f>
        <v>#REF!</v>
      </c>
      <c r="K10" s="54" t="e">
        <f>SUMIFS(#REF!,#REF!,'Variance Analysis'!$B10,#REF!,'Variance Analysis'!$A10)</f>
        <v>#REF!</v>
      </c>
      <c r="L10" s="54" t="e">
        <f>SUMIFS(#REF!,#REF!,'Variance Analysis'!$B10,#REF!,'Variance Analysis'!$A10)</f>
        <v>#REF!</v>
      </c>
      <c r="M10" s="54" t="e">
        <f>SUMIFS(#REF!,#REF!,'Variance Analysis'!$B10,#REF!,'Variance Analysis'!$A10)</f>
        <v>#REF!</v>
      </c>
      <c r="N10" s="54" t="e">
        <f>SUMIFS(#REF!,#REF!,'Variance Analysis'!$B10,#REF!,'Variance Analysis'!$A10)</f>
        <v>#REF!</v>
      </c>
      <c r="O10" s="2"/>
      <c r="P10" s="2"/>
      <c r="Q10" s="2"/>
      <c r="R10" s="2"/>
      <c r="S10" s="2"/>
      <c r="T10" s="2"/>
      <c r="U10" s="2"/>
      <c r="V10" s="2"/>
      <c r="W10" s="4"/>
      <c r="X10" s="4"/>
      <c r="Y10" s="4"/>
      <c r="Z10" s="4"/>
    </row>
    <row r="11" spans="1:26" ht="12.75" customHeight="1" x14ac:dyDescent="0.3">
      <c r="A11" s="52" t="s">
        <v>211</v>
      </c>
      <c r="B11" s="52" t="s">
        <v>214</v>
      </c>
      <c r="C11" s="54" t="e">
        <f>SUMIFS(#REF!,#REF!,'Variance Analysis'!$B11,#REF!,'Variance Analysis'!$A11)</f>
        <v>#REF!</v>
      </c>
      <c r="D11" s="54" t="e">
        <f>SUMIFS(#REF!,#REF!,'Variance Analysis'!$B11,#REF!,'Variance Analysis'!$A11)</f>
        <v>#REF!</v>
      </c>
      <c r="E11" s="54" t="e">
        <f>SUMIFS(#REF!,#REF!,'Variance Analysis'!$B11,#REF!,'Variance Analysis'!$A11)</f>
        <v>#REF!</v>
      </c>
      <c r="F11" s="54" t="e">
        <f>SUMIFS(#REF!,#REF!,'Variance Analysis'!$B11,#REF!,'Variance Analysis'!$A11)</f>
        <v>#REF!</v>
      </c>
      <c r="G11" s="54" t="e">
        <f>SUMIFS(#REF!,#REF!,'Variance Analysis'!$B11,#REF!,'Variance Analysis'!$A11)</f>
        <v>#REF!</v>
      </c>
      <c r="H11" s="54" t="e">
        <f>SUMIFS(#REF!,#REF!,'Variance Analysis'!$B11,#REF!,'Variance Analysis'!$A11)</f>
        <v>#REF!</v>
      </c>
      <c r="I11" s="54" t="e">
        <f>SUMIFS(#REF!,#REF!,'Variance Analysis'!$B11,#REF!,'Variance Analysis'!$A11)</f>
        <v>#REF!</v>
      </c>
      <c r="J11" s="54" t="e">
        <f>SUMIFS(#REF!,#REF!,'Variance Analysis'!$B11,#REF!,'Variance Analysis'!$A11)</f>
        <v>#REF!</v>
      </c>
      <c r="K11" s="54" t="e">
        <f>SUMIFS(#REF!,#REF!,'Variance Analysis'!$B11,#REF!,'Variance Analysis'!$A11)</f>
        <v>#REF!</v>
      </c>
      <c r="L11" s="54" t="e">
        <f>SUMIFS(#REF!,#REF!,'Variance Analysis'!$B11,#REF!,'Variance Analysis'!$A11)</f>
        <v>#REF!</v>
      </c>
      <c r="M11" s="54" t="e">
        <f>SUMIFS(#REF!,#REF!,'Variance Analysis'!$B11,#REF!,'Variance Analysis'!$A11)</f>
        <v>#REF!</v>
      </c>
      <c r="N11" s="54" t="e">
        <f>SUMIFS(#REF!,#REF!,'Variance Analysis'!$B11,#REF!,'Variance Analysis'!$A11)</f>
        <v>#REF!</v>
      </c>
      <c r="O11" s="2"/>
      <c r="P11" s="2"/>
      <c r="Q11" s="2"/>
      <c r="R11" s="2"/>
      <c r="S11" s="2"/>
      <c r="T11" s="2"/>
      <c r="U11" s="2"/>
      <c r="V11" s="2"/>
      <c r="W11" s="4"/>
      <c r="X11" s="4"/>
      <c r="Y11" s="4"/>
      <c r="Z11" s="4"/>
    </row>
    <row r="12" spans="1:26" ht="12.75" customHeight="1" x14ac:dyDescent="0.3">
      <c r="A12" s="52" t="s">
        <v>211</v>
      </c>
      <c r="B12" s="52" t="s">
        <v>215</v>
      </c>
      <c r="C12" s="54" t="e">
        <f t="shared" ref="C12:N12" si="0">SUMIFS(#REF!,#REF!,$A$12)</f>
        <v>#REF!</v>
      </c>
      <c r="D12" s="54" t="e">
        <f t="shared" si="0"/>
        <v>#REF!</v>
      </c>
      <c r="E12" s="54" t="e">
        <f t="shared" si="0"/>
        <v>#REF!</v>
      </c>
      <c r="F12" s="54" t="e">
        <f t="shared" si="0"/>
        <v>#REF!</v>
      </c>
      <c r="G12" s="54" t="e">
        <f t="shared" si="0"/>
        <v>#REF!</v>
      </c>
      <c r="H12" s="54" t="e">
        <f t="shared" si="0"/>
        <v>#REF!</v>
      </c>
      <c r="I12" s="54" t="e">
        <f t="shared" si="0"/>
        <v>#REF!</v>
      </c>
      <c r="J12" s="54" t="e">
        <f t="shared" si="0"/>
        <v>#REF!</v>
      </c>
      <c r="K12" s="54" t="e">
        <f t="shared" si="0"/>
        <v>#REF!</v>
      </c>
      <c r="L12" s="54" t="e">
        <f t="shared" si="0"/>
        <v>#REF!</v>
      </c>
      <c r="M12" s="54" t="e">
        <f t="shared" si="0"/>
        <v>#REF!</v>
      </c>
      <c r="N12" s="54" t="e">
        <f t="shared" si="0"/>
        <v>#REF!</v>
      </c>
      <c r="O12" s="2"/>
      <c r="P12" s="2"/>
      <c r="Q12" s="2"/>
      <c r="R12" s="2"/>
      <c r="S12" s="2"/>
      <c r="T12" s="2"/>
      <c r="U12" s="2"/>
      <c r="V12" s="2"/>
      <c r="W12" s="4"/>
      <c r="X12" s="4"/>
      <c r="Y12" s="4"/>
      <c r="Z12" s="4"/>
    </row>
    <row r="13" spans="1:26" ht="12.75" customHeight="1" x14ac:dyDescent="0.3">
      <c r="A13" s="52" t="s">
        <v>216</v>
      </c>
      <c r="B13" s="52" t="s">
        <v>212</v>
      </c>
      <c r="C13" s="54" t="e">
        <f>SUMIFS(#REF!,#REF!,'Variance Analysis'!$B13,#REF!,'Variance Analysis'!$A13)</f>
        <v>#REF!</v>
      </c>
      <c r="D13" s="54" t="e">
        <f>SUMIFS(#REF!,#REF!,'Variance Analysis'!$B13,#REF!,'Variance Analysis'!$A13)</f>
        <v>#REF!</v>
      </c>
      <c r="E13" s="54" t="e">
        <f>SUMIFS(#REF!,#REF!,'Variance Analysis'!$B13,#REF!,'Variance Analysis'!$A13)</f>
        <v>#REF!</v>
      </c>
      <c r="F13" s="54" t="e">
        <f>SUMIFS(#REF!,#REF!,'Variance Analysis'!$B13,#REF!,'Variance Analysis'!$A13)</f>
        <v>#REF!</v>
      </c>
      <c r="G13" s="54" t="e">
        <f>SUMIFS(#REF!,#REF!,'Variance Analysis'!$B13,#REF!,'Variance Analysis'!$A13)</f>
        <v>#REF!</v>
      </c>
      <c r="H13" s="54" t="e">
        <f>SUMIFS(#REF!,#REF!,'Variance Analysis'!$B13,#REF!,'Variance Analysis'!$A13)</f>
        <v>#REF!</v>
      </c>
      <c r="I13" s="54" t="e">
        <f>SUMIFS(#REF!,#REF!,'Variance Analysis'!$B13,#REF!,'Variance Analysis'!$A13)</f>
        <v>#REF!</v>
      </c>
      <c r="J13" s="54" t="e">
        <f>SUMIFS(#REF!,#REF!,'Variance Analysis'!$B13,#REF!,'Variance Analysis'!$A13)</f>
        <v>#REF!</v>
      </c>
      <c r="K13" s="54" t="e">
        <f>SUMIFS(#REF!,#REF!,'Variance Analysis'!$B13,#REF!,'Variance Analysis'!$A13)</f>
        <v>#REF!</v>
      </c>
      <c r="L13" s="54" t="e">
        <f>SUMIFS(#REF!,#REF!,'Variance Analysis'!$B13,#REF!,'Variance Analysis'!$A13)</f>
        <v>#REF!</v>
      </c>
      <c r="M13" s="54" t="e">
        <f>SUMIFS(#REF!,#REF!,'Variance Analysis'!$B13,#REF!,'Variance Analysis'!$A13)</f>
        <v>#REF!</v>
      </c>
      <c r="N13" s="54" t="e">
        <f>SUMIFS(#REF!,#REF!,'Variance Analysis'!$B13,#REF!,'Variance Analysis'!$A13)</f>
        <v>#REF!</v>
      </c>
      <c r="O13" s="2"/>
      <c r="P13" s="2"/>
      <c r="Q13" s="2"/>
      <c r="R13" s="2"/>
      <c r="S13" s="2"/>
      <c r="T13" s="2"/>
      <c r="U13" s="2"/>
      <c r="V13" s="2"/>
      <c r="W13" s="4"/>
      <c r="X13" s="4"/>
      <c r="Y13" s="4"/>
      <c r="Z13" s="4"/>
    </row>
    <row r="14" spans="1:26" ht="12.75" customHeight="1" x14ac:dyDescent="0.3">
      <c r="A14" s="52" t="s">
        <v>216</v>
      </c>
      <c r="B14" s="52" t="s">
        <v>213</v>
      </c>
      <c r="C14" s="54" t="e">
        <f>SUMIFS(#REF!,#REF!,'Variance Analysis'!$B14,#REF!,'Variance Analysis'!$A14)</f>
        <v>#REF!</v>
      </c>
      <c r="D14" s="54" t="e">
        <f>SUMIFS(#REF!,#REF!,'Variance Analysis'!$B14,#REF!,'Variance Analysis'!$A14)</f>
        <v>#REF!</v>
      </c>
      <c r="E14" s="54" t="e">
        <f>SUMIFS(#REF!,#REF!,'Variance Analysis'!$B14,#REF!,'Variance Analysis'!$A14)</f>
        <v>#REF!</v>
      </c>
      <c r="F14" s="54" t="e">
        <f>SUMIFS(#REF!,#REF!,'Variance Analysis'!$B14,#REF!,'Variance Analysis'!$A14)</f>
        <v>#REF!</v>
      </c>
      <c r="G14" s="54" t="e">
        <f>SUMIFS(#REF!,#REF!,'Variance Analysis'!$B14,#REF!,'Variance Analysis'!$A14)</f>
        <v>#REF!</v>
      </c>
      <c r="H14" s="54" t="e">
        <f>SUMIFS(#REF!,#REF!,'Variance Analysis'!$B14,#REF!,'Variance Analysis'!$A14)</f>
        <v>#REF!</v>
      </c>
      <c r="I14" s="54" t="e">
        <f>SUMIFS(#REF!,#REF!,'Variance Analysis'!$B14,#REF!,'Variance Analysis'!$A14)</f>
        <v>#REF!</v>
      </c>
      <c r="J14" s="54" t="e">
        <f>SUMIFS(#REF!,#REF!,'Variance Analysis'!$B14,#REF!,'Variance Analysis'!$A14)</f>
        <v>#REF!</v>
      </c>
      <c r="K14" s="54" t="e">
        <f>SUMIFS(#REF!,#REF!,'Variance Analysis'!$B14,#REF!,'Variance Analysis'!$A14)</f>
        <v>#REF!</v>
      </c>
      <c r="L14" s="54" t="e">
        <f>SUMIFS(#REF!,#REF!,'Variance Analysis'!$B14,#REF!,'Variance Analysis'!$A14)</f>
        <v>#REF!</v>
      </c>
      <c r="M14" s="54" t="e">
        <f>SUMIFS(#REF!,#REF!,'Variance Analysis'!$B14,#REF!,'Variance Analysis'!$A14)</f>
        <v>#REF!</v>
      </c>
      <c r="N14" s="54" t="e">
        <f>SUMIFS(#REF!,#REF!,'Variance Analysis'!$B14,#REF!,'Variance Analysis'!$A14)</f>
        <v>#REF!</v>
      </c>
      <c r="O14" s="2"/>
      <c r="P14" s="2"/>
      <c r="Q14" s="2"/>
      <c r="R14" s="2"/>
      <c r="S14" s="2"/>
      <c r="T14" s="2"/>
      <c r="U14" s="2"/>
      <c r="V14" s="2"/>
      <c r="W14" s="4"/>
      <c r="X14" s="4"/>
      <c r="Y14" s="4"/>
      <c r="Z14" s="4"/>
    </row>
    <row r="15" spans="1:26" ht="12.75" customHeight="1" x14ac:dyDescent="0.3">
      <c r="A15" s="52" t="s">
        <v>216</v>
      </c>
      <c r="B15" s="52" t="s">
        <v>214</v>
      </c>
      <c r="C15" s="54" t="e">
        <f>SUMIFS(#REF!,#REF!,'Variance Analysis'!$B15,#REF!,'Variance Analysis'!$A15)</f>
        <v>#REF!</v>
      </c>
      <c r="D15" s="54" t="e">
        <f>SUMIFS(#REF!,#REF!,'Variance Analysis'!$B15,#REF!,'Variance Analysis'!$A15)</f>
        <v>#REF!</v>
      </c>
      <c r="E15" s="54" t="e">
        <f>SUMIFS(#REF!,#REF!,'Variance Analysis'!$B15,#REF!,'Variance Analysis'!$A15)</f>
        <v>#REF!</v>
      </c>
      <c r="F15" s="54" t="e">
        <f>SUMIFS(#REF!,#REF!,'Variance Analysis'!$B15,#REF!,'Variance Analysis'!$A15)</f>
        <v>#REF!</v>
      </c>
      <c r="G15" s="54" t="e">
        <f>SUMIFS(#REF!,#REF!,'Variance Analysis'!$B15,#REF!,'Variance Analysis'!$A15)</f>
        <v>#REF!</v>
      </c>
      <c r="H15" s="54" t="e">
        <f>SUMIFS(#REF!,#REF!,'Variance Analysis'!$B15,#REF!,'Variance Analysis'!$A15)</f>
        <v>#REF!</v>
      </c>
      <c r="I15" s="54" t="e">
        <f>SUMIFS(#REF!,#REF!,'Variance Analysis'!$B15,#REF!,'Variance Analysis'!$A15)</f>
        <v>#REF!</v>
      </c>
      <c r="J15" s="54" t="e">
        <f>SUMIFS(#REF!,#REF!,'Variance Analysis'!$B15,#REF!,'Variance Analysis'!$A15)</f>
        <v>#REF!</v>
      </c>
      <c r="K15" s="54" t="e">
        <f>SUMIFS(#REF!,#REF!,'Variance Analysis'!$B15,#REF!,'Variance Analysis'!$A15)</f>
        <v>#REF!</v>
      </c>
      <c r="L15" s="54" t="e">
        <f>SUMIFS(#REF!,#REF!,'Variance Analysis'!$B15,#REF!,'Variance Analysis'!$A15)</f>
        <v>#REF!</v>
      </c>
      <c r="M15" s="54" t="e">
        <f>SUMIFS(#REF!,#REF!,'Variance Analysis'!$B15,#REF!,'Variance Analysis'!$A15)</f>
        <v>#REF!</v>
      </c>
      <c r="N15" s="54" t="e">
        <f>SUMIFS(#REF!,#REF!,'Variance Analysis'!$B15,#REF!,'Variance Analysis'!$A15)</f>
        <v>#REF!</v>
      </c>
      <c r="O15" s="2"/>
      <c r="P15" s="2"/>
      <c r="Q15" s="2"/>
      <c r="R15" s="2"/>
      <c r="S15" s="2"/>
      <c r="T15" s="2"/>
      <c r="U15" s="2"/>
      <c r="V15" s="2"/>
      <c r="W15" s="4"/>
      <c r="X15" s="4"/>
      <c r="Y15" s="4"/>
      <c r="Z15" s="4"/>
    </row>
    <row r="16" spans="1:26" ht="12.75" customHeight="1" x14ac:dyDescent="0.3">
      <c r="A16" s="52" t="s">
        <v>216</v>
      </c>
      <c r="B16" s="52" t="s">
        <v>215</v>
      </c>
      <c r="C16" s="54" t="e">
        <f t="shared" ref="C16:N16" si="1">SUMIFS(#REF!,#REF!,$A$16)</f>
        <v>#REF!</v>
      </c>
      <c r="D16" s="54" t="e">
        <f t="shared" si="1"/>
        <v>#REF!</v>
      </c>
      <c r="E16" s="54" t="e">
        <f t="shared" si="1"/>
        <v>#REF!</v>
      </c>
      <c r="F16" s="54" t="e">
        <f t="shared" si="1"/>
        <v>#REF!</v>
      </c>
      <c r="G16" s="54" t="e">
        <f t="shared" si="1"/>
        <v>#REF!</v>
      </c>
      <c r="H16" s="54" t="e">
        <f t="shared" si="1"/>
        <v>#REF!</v>
      </c>
      <c r="I16" s="54" t="e">
        <f t="shared" si="1"/>
        <v>#REF!</v>
      </c>
      <c r="J16" s="54" t="e">
        <f t="shared" si="1"/>
        <v>#REF!</v>
      </c>
      <c r="K16" s="54" t="e">
        <f t="shared" si="1"/>
        <v>#REF!</v>
      </c>
      <c r="L16" s="54" t="e">
        <f t="shared" si="1"/>
        <v>#REF!</v>
      </c>
      <c r="M16" s="54" t="e">
        <f t="shared" si="1"/>
        <v>#REF!</v>
      </c>
      <c r="N16" s="54" t="e">
        <f t="shared" si="1"/>
        <v>#REF!</v>
      </c>
      <c r="O16" s="2"/>
      <c r="P16" s="2"/>
      <c r="Q16" s="2"/>
      <c r="R16" s="2"/>
      <c r="S16" s="2"/>
      <c r="T16" s="2"/>
      <c r="U16" s="2"/>
      <c r="V16" s="2"/>
      <c r="W16" s="4"/>
      <c r="X16" s="4"/>
      <c r="Y16" s="4"/>
      <c r="Z16" s="4"/>
    </row>
    <row r="17" spans="1:26" ht="12.75" customHeight="1" x14ac:dyDescent="0.3">
      <c r="A17" s="52" t="s">
        <v>217</v>
      </c>
      <c r="B17" s="52" t="s">
        <v>212</v>
      </c>
      <c r="C17" s="54" t="e">
        <f>SUMIFS(#REF!,#REF!,'Variance Analysis'!$B17,#REF!,'Variance Analysis'!$A17)</f>
        <v>#REF!</v>
      </c>
      <c r="D17" s="54" t="e">
        <f>SUMIFS(#REF!,#REF!,'Variance Analysis'!$B17,#REF!,'Variance Analysis'!$A17)</f>
        <v>#REF!</v>
      </c>
      <c r="E17" s="54" t="e">
        <f>SUMIFS(#REF!,#REF!,'Variance Analysis'!$B17,#REF!,'Variance Analysis'!$A17)</f>
        <v>#REF!</v>
      </c>
      <c r="F17" s="54" t="e">
        <f>SUMIFS(#REF!,#REF!,'Variance Analysis'!$B17,#REF!,'Variance Analysis'!$A17)</f>
        <v>#REF!</v>
      </c>
      <c r="G17" s="54" t="e">
        <f>SUMIFS(#REF!,#REF!,'Variance Analysis'!$B17,#REF!,'Variance Analysis'!$A17)</f>
        <v>#REF!</v>
      </c>
      <c r="H17" s="54" t="e">
        <f>SUMIFS(#REF!,#REF!,'Variance Analysis'!$B17,#REF!,'Variance Analysis'!$A17)</f>
        <v>#REF!</v>
      </c>
      <c r="I17" s="54" t="e">
        <f>SUMIFS(#REF!,#REF!,'Variance Analysis'!$B17,#REF!,'Variance Analysis'!$A17)</f>
        <v>#REF!</v>
      </c>
      <c r="J17" s="54" t="e">
        <f>SUMIFS(#REF!,#REF!,'Variance Analysis'!$B17,#REF!,'Variance Analysis'!$A17)</f>
        <v>#REF!</v>
      </c>
      <c r="K17" s="54" t="e">
        <f>SUMIFS(#REF!,#REF!,'Variance Analysis'!$B17,#REF!,'Variance Analysis'!$A17)</f>
        <v>#REF!</v>
      </c>
      <c r="L17" s="54" t="e">
        <f>SUMIFS(#REF!,#REF!,'Variance Analysis'!$B17,#REF!,'Variance Analysis'!$A17)</f>
        <v>#REF!</v>
      </c>
      <c r="M17" s="54" t="e">
        <f>SUMIFS(#REF!,#REF!,'Variance Analysis'!$B17,#REF!,'Variance Analysis'!$A17)</f>
        <v>#REF!</v>
      </c>
      <c r="N17" s="54" t="e">
        <f>SUMIFS(#REF!,#REF!,'Variance Analysis'!$B17,#REF!,'Variance Analysis'!$A17)</f>
        <v>#REF!</v>
      </c>
      <c r="O17" s="2"/>
      <c r="P17" s="2"/>
      <c r="Q17" s="2"/>
      <c r="R17" s="2"/>
      <c r="S17" s="2"/>
      <c r="T17" s="2"/>
      <c r="U17" s="2"/>
      <c r="V17" s="2"/>
      <c r="W17" s="4"/>
      <c r="X17" s="4"/>
      <c r="Y17" s="4"/>
      <c r="Z17" s="4"/>
    </row>
    <row r="18" spans="1:26" ht="12.75" customHeight="1" x14ac:dyDescent="0.3">
      <c r="A18" s="52" t="s">
        <v>217</v>
      </c>
      <c r="B18" s="52" t="s">
        <v>213</v>
      </c>
      <c r="C18" s="54" t="e">
        <f>SUMIFS(#REF!,#REF!,'Variance Analysis'!$B18,#REF!,'Variance Analysis'!$A18)</f>
        <v>#REF!</v>
      </c>
      <c r="D18" s="54" t="e">
        <f>SUMIFS(#REF!,#REF!,'Variance Analysis'!$B18,#REF!,'Variance Analysis'!$A18)</f>
        <v>#REF!</v>
      </c>
      <c r="E18" s="54" t="e">
        <f>SUMIFS(#REF!,#REF!,'Variance Analysis'!$B18,#REF!,'Variance Analysis'!$A18)</f>
        <v>#REF!</v>
      </c>
      <c r="F18" s="54" t="e">
        <f>SUMIFS(#REF!,#REF!,'Variance Analysis'!$B18,#REF!,'Variance Analysis'!$A18)</f>
        <v>#REF!</v>
      </c>
      <c r="G18" s="54" t="e">
        <f>SUMIFS(#REF!,#REF!,'Variance Analysis'!$B18,#REF!,'Variance Analysis'!$A18)</f>
        <v>#REF!</v>
      </c>
      <c r="H18" s="54" t="e">
        <f>SUMIFS(#REF!,#REF!,'Variance Analysis'!$B18,#REF!,'Variance Analysis'!$A18)</f>
        <v>#REF!</v>
      </c>
      <c r="I18" s="54" t="e">
        <f>SUMIFS(#REF!,#REF!,'Variance Analysis'!$B18,#REF!,'Variance Analysis'!$A18)</f>
        <v>#REF!</v>
      </c>
      <c r="J18" s="54" t="e">
        <f>SUMIFS(#REF!,#REF!,'Variance Analysis'!$B18,#REF!,'Variance Analysis'!$A18)</f>
        <v>#REF!</v>
      </c>
      <c r="K18" s="54" t="e">
        <f>SUMIFS(#REF!,#REF!,'Variance Analysis'!$B18,#REF!,'Variance Analysis'!$A18)</f>
        <v>#REF!</v>
      </c>
      <c r="L18" s="54" t="e">
        <f>SUMIFS(#REF!,#REF!,'Variance Analysis'!$B18,#REF!,'Variance Analysis'!$A18)</f>
        <v>#REF!</v>
      </c>
      <c r="M18" s="54" t="e">
        <f>SUMIFS(#REF!,#REF!,'Variance Analysis'!$B18,#REF!,'Variance Analysis'!$A18)</f>
        <v>#REF!</v>
      </c>
      <c r="N18" s="54" t="e">
        <f>SUMIFS(#REF!,#REF!,'Variance Analysis'!$B18,#REF!,'Variance Analysis'!$A18)</f>
        <v>#REF!</v>
      </c>
      <c r="O18" s="2"/>
      <c r="P18" s="2"/>
      <c r="Q18" s="2"/>
      <c r="R18" s="2"/>
      <c r="S18" s="2"/>
      <c r="T18" s="2"/>
      <c r="U18" s="2"/>
      <c r="V18" s="2"/>
      <c r="W18" s="4"/>
      <c r="X18" s="4"/>
      <c r="Y18" s="4"/>
      <c r="Z18" s="4"/>
    </row>
    <row r="19" spans="1:26" ht="12.75" customHeight="1" x14ac:dyDescent="0.3">
      <c r="A19" s="52" t="s">
        <v>217</v>
      </c>
      <c r="B19" s="52" t="s">
        <v>214</v>
      </c>
      <c r="C19" s="54" t="e">
        <f>SUMIFS(#REF!,#REF!,'Variance Analysis'!$B19,#REF!,'Variance Analysis'!$A19)</f>
        <v>#REF!</v>
      </c>
      <c r="D19" s="54" t="e">
        <f>SUMIFS(#REF!,#REF!,'Variance Analysis'!$B19,#REF!,'Variance Analysis'!$A19)</f>
        <v>#REF!</v>
      </c>
      <c r="E19" s="54" t="e">
        <f>SUMIFS(#REF!,#REF!,'Variance Analysis'!$B19,#REF!,'Variance Analysis'!$A19)</f>
        <v>#REF!</v>
      </c>
      <c r="F19" s="54" t="e">
        <f>SUMIFS(#REF!,#REF!,'Variance Analysis'!$B19,#REF!,'Variance Analysis'!$A19)</f>
        <v>#REF!</v>
      </c>
      <c r="G19" s="54" t="e">
        <f>SUMIFS(#REF!,#REF!,'Variance Analysis'!$B19,#REF!,'Variance Analysis'!$A19)</f>
        <v>#REF!</v>
      </c>
      <c r="H19" s="54" t="e">
        <f>SUMIFS(#REF!,#REF!,'Variance Analysis'!$B19,#REF!,'Variance Analysis'!$A19)</f>
        <v>#REF!</v>
      </c>
      <c r="I19" s="54" t="e">
        <f>SUMIFS(#REF!,#REF!,'Variance Analysis'!$B19,#REF!,'Variance Analysis'!$A19)</f>
        <v>#REF!</v>
      </c>
      <c r="J19" s="54" t="e">
        <f>SUMIFS(#REF!,#REF!,'Variance Analysis'!$B19,#REF!,'Variance Analysis'!$A19)</f>
        <v>#REF!</v>
      </c>
      <c r="K19" s="54" t="e">
        <f>SUMIFS(#REF!,#REF!,'Variance Analysis'!$B19,#REF!,'Variance Analysis'!$A19)</f>
        <v>#REF!</v>
      </c>
      <c r="L19" s="54" t="e">
        <f>SUMIFS(#REF!,#REF!,'Variance Analysis'!$B19,#REF!,'Variance Analysis'!$A19)</f>
        <v>#REF!</v>
      </c>
      <c r="M19" s="54" t="e">
        <f>SUMIFS(#REF!,#REF!,'Variance Analysis'!$B19,#REF!,'Variance Analysis'!$A19)</f>
        <v>#REF!</v>
      </c>
      <c r="N19" s="54" t="e">
        <f>SUMIFS(#REF!,#REF!,'Variance Analysis'!$B19,#REF!,'Variance Analysis'!$A19)</f>
        <v>#REF!</v>
      </c>
      <c r="O19" s="2"/>
      <c r="P19" s="2"/>
      <c r="Q19" s="2"/>
      <c r="R19" s="2"/>
      <c r="S19" s="2"/>
      <c r="T19" s="2"/>
      <c r="U19" s="2"/>
      <c r="V19" s="2"/>
      <c r="W19" s="4"/>
      <c r="X19" s="4"/>
      <c r="Y19" s="4"/>
      <c r="Z19" s="4"/>
    </row>
    <row r="20" spans="1:26" ht="12.75" customHeight="1" x14ac:dyDescent="0.3">
      <c r="A20" s="52" t="s">
        <v>217</v>
      </c>
      <c r="B20" s="52" t="s">
        <v>215</v>
      </c>
      <c r="C20" s="54" t="e">
        <f t="shared" ref="C20:N20" si="2">SUMIFS(#REF!,#REF!,$A$20)</f>
        <v>#REF!</v>
      </c>
      <c r="D20" s="54" t="e">
        <f t="shared" si="2"/>
        <v>#REF!</v>
      </c>
      <c r="E20" s="54" t="e">
        <f t="shared" si="2"/>
        <v>#REF!</v>
      </c>
      <c r="F20" s="54" t="e">
        <f t="shared" si="2"/>
        <v>#REF!</v>
      </c>
      <c r="G20" s="54" t="e">
        <f t="shared" si="2"/>
        <v>#REF!</v>
      </c>
      <c r="H20" s="54" t="e">
        <f t="shared" si="2"/>
        <v>#REF!</v>
      </c>
      <c r="I20" s="54" t="e">
        <f t="shared" si="2"/>
        <v>#REF!</v>
      </c>
      <c r="J20" s="54" t="e">
        <f t="shared" si="2"/>
        <v>#REF!</v>
      </c>
      <c r="K20" s="54" t="e">
        <f t="shared" si="2"/>
        <v>#REF!</v>
      </c>
      <c r="L20" s="54" t="e">
        <f t="shared" si="2"/>
        <v>#REF!</v>
      </c>
      <c r="M20" s="54" t="e">
        <f t="shared" si="2"/>
        <v>#REF!</v>
      </c>
      <c r="N20" s="54" t="e">
        <f t="shared" si="2"/>
        <v>#REF!</v>
      </c>
      <c r="O20" s="2"/>
      <c r="P20" s="2"/>
      <c r="Q20" s="2"/>
      <c r="R20" s="2"/>
      <c r="S20" s="2"/>
      <c r="T20" s="2"/>
      <c r="U20" s="2"/>
      <c r="V20" s="2"/>
      <c r="W20" s="4"/>
      <c r="X20" s="4"/>
      <c r="Y20" s="4"/>
      <c r="Z20" s="4"/>
    </row>
    <row r="21" spans="1:26" ht="12.75" customHeight="1" x14ac:dyDescent="0.3">
      <c r="A21" s="52" t="s">
        <v>198</v>
      </c>
      <c r="B21" s="52" t="s">
        <v>212</v>
      </c>
      <c r="C21" s="55" t="e">
        <f t="shared" ref="C21:N21" si="3">SUMIFS(C$9:C$20,$B$9:$B$20,$B21)</f>
        <v>#REF!</v>
      </c>
      <c r="D21" s="55" t="e">
        <f t="shared" si="3"/>
        <v>#REF!</v>
      </c>
      <c r="E21" s="55" t="e">
        <f t="shared" si="3"/>
        <v>#REF!</v>
      </c>
      <c r="F21" s="55" t="e">
        <f t="shared" si="3"/>
        <v>#REF!</v>
      </c>
      <c r="G21" s="55" t="e">
        <f t="shared" si="3"/>
        <v>#REF!</v>
      </c>
      <c r="H21" s="55" t="e">
        <f t="shared" si="3"/>
        <v>#REF!</v>
      </c>
      <c r="I21" s="55" t="e">
        <f t="shared" si="3"/>
        <v>#REF!</v>
      </c>
      <c r="J21" s="55" t="e">
        <f t="shared" si="3"/>
        <v>#REF!</v>
      </c>
      <c r="K21" s="55" t="e">
        <f t="shared" si="3"/>
        <v>#REF!</v>
      </c>
      <c r="L21" s="55" t="e">
        <f t="shared" si="3"/>
        <v>#REF!</v>
      </c>
      <c r="M21" s="55" t="e">
        <f t="shared" si="3"/>
        <v>#REF!</v>
      </c>
      <c r="N21" s="55" t="e">
        <f t="shared" si="3"/>
        <v>#REF!</v>
      </c>
      <c r="O21" s="2"/>
      <c r="P21" s="2"/>
      <c r="Q21" s="2"/>
      <c r="R21" s="2"/>
      <c r="S21" s="2"/>
      <c r="T21" s="2"/>
      <c r="U21" s="2"/>
      <c r="V21" s="2"/>
      <c r="W21" s="4"/>
      <c r="X21" s="4"/>
      <c r="Y21" s="4"/>
      <c r="Z21" s="4"/>
    </row>
    <row r="22" spans="1:26" ht="12.75" customHeight="1" x14ac:dyDescent="0.3">
      <c r="A22" s="52" t="s">
        <v>198</v>
      </c>
      <c r="B22" s="52" t="s">
        <v>213</v>
      </c>
      <c r="C22" s="55" t="e">
        <f t="shared" ref="C22:N22" si="4">SUMIFS(C$9:C$20,$B$9:$B$20,$B22)</f>
        <v>#REF!</v>
      </c>
      <c r="D22" s="55" t="e">
        <f t="shared" si="4"/>
        <v>#REF!</v>
      </c>
      <c r="E22" s="55" t="e">
        <f t="shared" si="4"/>
        <v>#REF!</v>
      </c>
      <c r="F22" s="55" t="e">
        <f t="shared" si="4"/>
        <v>#REF!</v>
      </c>
      <c r="G22" s="55" t="e">
        <f t="shared" si="4"/>
        <v>#REF!</v>
      </c>
      <c r="H22" s="55" t="e">
        <f t="shared" si="4"/>
        <v>#REF!</v>
      </c>
      <c r="I22" s="55" t="e">
        <f t="shared" si="4"/>
        <v>#REF!</v>
      </c>
      <c r="J22" s="55" t="e">
        <f t="shared" si="4"/>
        <v>#REF!</v>
      </c>
      <c r="K22" s="55" t="e">
        <f t="shared" si="4"/>
        <v>#REF!</v>
      </c>
      <c r="L22" s="55" t="e">
        <f t="shared" si="4"/>
        <v>#REF!</v>
      </c>
      <c r="M22" s="55" t="e">
        <f t="shared" si="4"/>
        <v>#REF!</v>
      </c>
      <c r="N22" s="55" t="e">
        <f t="shared" si="4"/>
        <v>#REF!</v>
      </c>
      <c r="O22" s="2"/>
      <c r="P22" s="2"/>
      <c r="Q22" s="2"/>
      <c r="R22" s="2"/>
      <c r="S22" s="2"/>
      <c r="T22" s="2"/>
      <c r="U22" s="2"/>
      <c r="V22" s="2"/>
      <c r="W22" s="4"/>
      <c r="X22" s="4"/>
      <c r="Y22" s="4"/>
      <c r="Z22" s="4"/>
    </row>
    <row r="23" spans="1:26" ht="12.75" customHeight="1" x14ac:dyDescent="0.3">
      <c r="A23" s="52" t="s">
        <v>198</v>
      </c>
      <c r="B23" s="52" t="s">
        <v>214</v>
      </c>
      <c r="C23" s="55" t="e">
        <f t="shared" ref="C23:N23" si="5">SUMIFS(C$9:C$20,$B$9:$B$20,$B23)</f>
        <v>#REF!</v>
      </c>
      <c r="D23" s="55" t="e">
        <f t="shared" si="5"/>
        <v>#REF!</v>
      </c>
      <c r="E23" s="55" t="e">
        <f t="shared" si="5"/>
        <v>#REF!</v>
      </c>
      <c r="F23" s="55" t="e">
        <f t="shared" si="5"/>
        <v>#REF!</v>
      </c>
      <c r="G23" s="55" t="e">
        <f t="shared" si="5"/>
        <v>#REF!</v>
      </c>
      <c r="H23" s="55" t="e">
        <f t="shared" si="5"/>
        <v>#REF!</v>
      </c>
      <c r="I23" s="55" t="e">
        <f t="shared" si="5"/>
        <v>#REF!</v>
      </c>
      <c r="J23" s="55" t="e">
        <f t="shared" si="5"/>
        <v>#REF!</v>
      </c>
      <c r="K23" s="55" t="e">
        <f t="shared" si="5"/>
        <v>#REF!</v>
      </c>
      <c r="L23" s="55" t="e">
        <f t="shared" si="5"/>
        <v>#REF!</v>
      </c>
      <c r="M23" s="55" t="e">
        <f t="shared" si="5"/>
        <v>#REF!</v>
      </c>
      <c r="N23" s="55" t="e">
        <f t="shared" si="5"/>
        <v>#REF!</v>
      </c>
      <c r="O23" s="2"/>
      <c r="P23" s="2"/>
      <c r="Q23" s="2"/>
      <c r="R23" s="2"/>
      <c r="S23" s="2"/>
      <c r="T23" s="2"/>
      <c r="U23" s="2"/>
      <c r="V23" s="2"/>
      <c r="W23" s="4"/>
      <c r="X23" s="4"/>
      <c r="Y23" s="4"/>
      <c r="Z23" s="4"/>
    </row>
    <row r="24" spans="1:26" ht="12.75" customHeight="1" x14ac:dyDescent="0.3">
      <c r="A24" s="52" t="s">
        <v>198</v>
      </c>
      <c r="B24" s="4" t="s">
        <v>215</v>
      </c>
      <c r="C24" s="55" t="e">
        <f t="shared" ref="C24:N24" si="6">SUMIFS(C$9:C$20,$B$9:$B$20,$B24)</f>
        <v>#REF!</v>
      </c>
      <c r="D24" s="55" t="e">
        <f t="shared" si="6"/>
        <v>#REF!</v>
      </c>
      <c r="E24" s="55" t="e">
        <f t="shared" si="6"/>
        <v>#REF!</v>
      </c>
      <c r="F24" s="55" t="e">
        <f t="shared" si="6"/>
        <v>#REF!</v>
      </c>
      <c r="G24" s="55" t="e">
        <f t="shared" si="6"/>
        <v>#REF!</v>
      </c>
      <c r="H24" s="55" t="e">
        <f t="shared" si="6"/>
        <v>#REF!</v>
      </c>
      <c r="I24" s="55" t="e">
        <f t="shared" si="6"/>
        <v>#REF!</v>
      </c>
      <c r="J24" s="55" t="e">
        <f t="shared" si="6"/>
        <v>#REF!</v>
      </c>
      <c r="K24" s="55" t="e">
        <f t="shared" si="6"/>
        <v>#REF!</v>
      </c>
      <c r="L24" s="55" t="e">
        <f t="shared" si="6"/>
        <v>#REF!</v>
      </c>
      <c r="M24" s="55" t="e">
        <f t="shared" si="6"/>
        <v>#REF!</v>
      </c>
      <c r="N24" s="55" t="e">
        <f t="shared" si="6"/>
        <v>#REF!</v>
      </c>
      <c r="O24" s="4"/>
      <c r="P24" s="4"/>
      <c r="Q24" s="4"/>
      <c r="R24" s="4"/>
      <c r="S24" s="4"/>
      <c r="T24" s="4"/>
      <c r="U24" s="4"/>
      <c r="V24" s="4"/>
      <c r="W24" s="4"/>
      <c r="X24" s="4"/>
      <c r="Y24" s="4"/>
      <c r="Z24" s="4"/>
    </row>
    <row r="25" spans="1:26" ht="27" customHeight="1" x14ac:dyDescent="0.3">
      <c r="A25" s="162" t="s">
        <v>218</v>
      </c>
      <c r="B25" s="159"/>
      <c r="C25" s="159"/>
      <c r="D25" s="159"/>
      <c r="E25" s="159"/>
      <c r="F25" s="159"/>
      <c r="G25" s="159"/>
      <c r="H25" s="159"/>
      <c r="I25" s="159"/>
      <c r="J25" s="159"/>
      <c r="K25" s="159"/>
      <c r="L25" s="159"/>
      <c r="M25" s="159"/>
      <c r="N25" s="159"/>
      <c r="O25" s="159"/>
      <c r="P25" s="159"/>
      <c r="Q25" s="159"/>
      <c r="R25" s="159"/>
      <c r="S25" s="159"/>
      <c r="T25" s="159"/>
      <c r="U25" s="159"/>
      <c r="V25" s="159"/>
      <c r="W25" s="159"/>
      <c r="X25" s="159"/>
      <c r="Y25" s="159"/>
      <c r="Z25" s="159"/>
    </row>
    <row r="26" spans="1:26" ht="57.75" customHeight="1" x14ac:dyDescent="0.3">
      <c r="A26" s="219" t="s">
        <v>219</v>
      </c>
      <c r="B26" s="194"/>
      <c r="C26" s="194"/>
      <c r="D26" s="194"/>
      <c r="E26" s="194"/>
      <c r="F26" s="194"/>
      <c r="G26" s="194"/>
      <c r="H26" s="194"/>
      <c r="I26" s="194"/>
      <c r="J26" s="194"/>
      <c r="K26" s="194"/>
      <c r="L26" s="159"/>
      <c r="M26" s="159"/>
      <c r="N26" s="159"/>
      <c r="O26" s="159"/>
      <c r="P26" s="159"/>
      <c r="Q26" s="159"/>
      <c r="R26" s="159"/>
      <c r="S26" s="159"/>
      <c r="T26" s="159"/>
      <c r="U26" s="159"/>
      <c r="V26" s="159"/>
      <c r="W26" s="159"/>
      <c r="X26" s="159"/>
      <c r="Y26" s="159"/>
      <c r="Z26" s="159"/>
    </row>
    <row r="27" spans="1:26" ht="15" customHeight="1" x14ac:dyDescent="0.3">
      <c r="A27" s="164"/>
      <c r="B27" s="164"/>
      <c r="C27" s="164"/>
      <c r="D27" s="164"/>
      <c r="E27" s="164"/>
      <c r="F27" s="164"/>
      <c r="G27" s="164"/>
      <c r="H27" s="164"/>
      <c r="I27" s="164"/>
      <c r="J27" s="164"/>
      <c r="K27" s="164"/>
      <c r="L27" s="164"/>
      <c r="M27" s="164"/>
      <c r="N27" s="164"/>
      <c r="O27" s="164"/>
      <c r="P27" s="164"/>
      <c r="Q27" s="164"/>
      <c r="R27" s="164"/>
      <c r="S27" s="164"/>
      <c r="T27" s="164"/>
      <c r="U27" s="164"/>
      <c r="V27" s="164"/>
      <c r="W27" s="164"/>
      <c r="X27" s="164"/>
      <c r="Y27" s="164"/>
      <c r="Z27" s="164"/>
    </row>
    <row r="28" spans="1:26" ht="12.75" customHeight="1" x14ac:dyDescent="0.3">
      <c r="A28" s="219" t="s">
        <v>220</v>
      </c>
      <c r="B28" s="194"/>
      <c r="C28" s="194"/>
      <c r="D28" s="194"/>
      <c r="E28" s="194"/>
      <c r="F28" s="194"/>
      <c r="G28" s="194"/>
      <c r="H28" s="194"/>
      <c r="I28" s="194"/>
      <c r="J28" s="194"/>
      <c r="K28" s="194"/>
      <c r="L28" s="194"/>
      <c r="M28" s="194"/>
      <c r="N28" s="194"/>
      <c r="O28" s="194"/>
      <c r="P28" s="194"/>
      <c r="Q28" s="194"/>
      <c r="R28" s="194"/>
      <c r="S28" s="194"/>
      <c r="T28" s="194"/>
      <c r="U28" s="194"/>
      <c r="V28" s="194"/>
    </row>
    <row r="29" spans="1:26" ht="27" customHeight="1" x14ac:dyDescent="0.3">
      <c r="A29" s="56" t="s">
        <v>198</v>
      </c>
      <c r="B29" s="163"/>
      <c r="C29" s="51" t="s">
        <v>199</v>
      </c>
      <c r="D29" s="51" t="s">
        <v>200</v>
      </c>
      <c r="E29" s="51" t="s">
        <v>201</v>
      </c>
      <c r="F29" s="51" t="s">
        <v>202</v>
      </c>
      <c r="G29" s="51" t="s">
        <v>203</v>
      </c>
      <c r="H29" s="51" t="s">
        <v>204</v>
      </c>
      <c r="I29" s="51" t="s">
        <v>205</v>
      </c>
      <c r="J29" s="51" t="s">
        <v>206</v>
      </c>
      <c r="K29" s="51" t="s">
        <v>207</v>
      </c>
      <c r="L29" s="51" t="s">
        <v>208</v>
      </c>
      <c r="M29" s="51" t="s">
        <v>209</v>
      </c>
      <c r="N29" s="51" t="s">
        <v>210</v>
      </c>
      <c r="O29" s="4"/>
      <c r="P29" s="4"/>
      <c r="Q29" s="4"/>
      <c r="R29" s="4"/>
      <c r="S29" s="4"/>
      <c r="T29" s="4"/>
      <c r="U29" s="4"/>
      <c r="V29" s="4"/>
      <c r="W29" s="4"/>
      <c r="X29" s="4"/>
      <c r="Y29" s="4"/>
      <c r="Z29" s="4"/>
    </row>
    <row r="30" spans="1:26" ht="12.75" customHeight="1" x14ac:dyDescent="0.3">
      <c r="A30" s="52" t="s">
        <v>211</v>
      </c>
      <c r="B30" s="53" t="s">
        <v>212</v>
      </c>
      <c r="C30" s="54" t="e">
        <f>SUMIFS(#REF!,#REF!,'Variance Analysis'!$B30,#REF!,'Variance Analysis'!$A30)</f>
        <v>#REF!</v>
      </c>
      <c r="D30" s="54" t="e">
        <f>SUMIFS(#REF!,#REF!,'Variance Analysis'!$B30,#REF!,'Variance Analysis'!$A30)</f>
        <v>#REF!</v>
      </c>
      <c r="E30" s="54" t="e">
        <f>SUMIFS(#REF!,#REF!,'Variance Analysis'!$B30,#REF!,'Variance Analysis'!$A30)</f>
        <v>#REF!</v>
      </c>
      <c r="F30" s="54" t="e">
        <f>SUMIFS(#REF!,#REF!,'Variance Analysis'!$B30,#REF!,'Variance Analysis'!$A30)</f>
        <v>#REF!</v>
      </c>
      <c r="G30" s="54" t="e">
        <f>SUMIFS(#REF!,#REF!,'Variance Analysis'!$B30,#REF!,'Variance Analysis'!$A30)</f>
        <v>#REF!</v>
      </c>
      <c r="H30" s="54" t="e">
        <f>SUMIFS(#REF!,#REF!,'Variance Analysis'!$B30,#REF!,'Variance Analysis'!$A30)</f>
        <v>#REF!</v>
      </c>
      <c r="I30" s="54" t="e">
        <f>SUMIFS(#REF!,#REF!,'Variance Analysis'!$B30,#REF!,'Variance Analysis'!$A30)</f>
        <v>#REF!</v>
      </c>
      <c r="J30" s="54" t="e">
        <f>SUMIFS(#REF!,#REF!,'Variance Analysis'!$B30,#REF!,'Variance Analysis'!$A30)</f>
        <v>#REF!</v>
      </c>
      <c r="K30" s="54" t="e">
        <f>SUMIFS(#REF!,#REF!,'Variance Analysis'!$B30,#REF!,'Variance Analysis'!$A30)</f>
        <v>#REF!</v>
      </c>
      <c r="L30" s="54" t="e">
        <f>SUMIFS(#REF!,#REF!,'Variance Analysis'!$B30,#REF!,'Variance Analysis'!$A30)</f>
        <v>#REF!</v>
      </c>
      <c r="M30" s="54" t="e">
        <f>SUMIFS(#REF!,#REF!,'Variance Analysis'!$B30,#REF!,'Variance Analysis'!$A30)</f>
        <v>#REF!</v>
      </c>
      <c r="N30" s="54" t="e">
        <f>SUMIFS(#REF!,#REF!,'Variance Analysis'!$B30,#REF!,'Variance Analysis'!$A30)</f>
        <v>#REF!</v>
      </c>
      <c r="O30" s="4"/>
      <c r="P30" s="4"/>
      <c r="Q30" s="4"/>
      <c r="R30" s="4"/>
      <c r="S30" s="4"/>
      <c r="T30" s="4"/>
      <c r="U30" s="4"/>
      <c r="V30" s="4"/>
      <c r="W30" s="4"/>
      <c r="X30" s="4"/>
      <c r="Y30" s="4"/>
      <c r="Z30" s="4"/>
    </row>
    <row r="31" spans="1:26" ht="12.75" customHeight="1" x14ac:dyDescent="0.3">
      <c r="A31" s="52" t="s">
        <v>211</v>
      </c>
      <c r="B31" s="52" t="s">
        <v>221</v>
      </c>
      <c r="C31" s="54" t="e">
        <f>SUMIFS(#REF!,#REF!,'Variance Analysis'!$B31,#REF!,'Variance Analysis'!$A31)</f>
        <v>#REF!</v>
      </c>
      <c r="D31" s="54" t="e">
        <f>SUMIFS(#REF!,#REF!,'Variance Analysis'!$B31,#REF!,'Variance Analysis'!$A31)</f>
        <v>#REF!</v>
      </c>
      <c r="E31" s="54" t="e">
        <f>SUMIFS(#REF!,#REF!,'Variance Analysis'!$B31,#REF!,'Variance Analysis'!$A31)</f>
        <v>#REF!</v>
      </c>
      <c r="F31" s="54" t="e">
        <f>SUMIFS(#REF!,#REF!,'Variance Analysis'!$B31,#REF!,'Variance Analysis'!$A31)</f>
        <v>#REF!</v>
      </c>
      <c r="G31" s="54" t="e">
        <f>SUMIFS(#REF!,#REF!,'Variance Analysis'!$B31,#REF!,'Variance Analysis'!$A31)</f>
        <v>#REF!</v>
      </c>
      <c r="H31" s="54" t="e">
        <f>SUMIFS(#REF!,#REF!,'Variance Analysis'!$B31,#REF!,'Variance Analysis'!$A31)</f>
        <v>#REF!</v>
      </c>
      <c r="I31" s="54" t="e">
        <f>SUMIFS(#REF!,#REF!,'Variance Analysis'!$B31,#REF!,'Variance Analysis'!$A31)</f>
        <v>#REF!</v>
      </c>
      <c r="J31" s="54" t="e">
        <f>SUMIFS(#REF!,#REF!,'Variance Analysis'!$B31,#REF!,'Variance Analysis'!$A31)</f>
        <v>#REF!</v>
      </c>
      <c r="K31" s="54" t="e">
        <f>SUMIFS(#REF!,#REF!,'Variance Analysis'!$B31,#REF!,'Variance Analysis'!$A31)</f>
        <v>#REF!</v>
      </c>
      <c r="L31" s="54" t="e">
        <f>SUMIFS(#REF!,#REF!,'Variance Analysis'!$B31,#REF!,'Variance Analysis'!$A31)</f>
        <v>#REF!</v>
      </c>
      <c r="M31" s="54" t="e">
        <f>SUMIFS(#REF!,#REF!,'Variance Analysis'!$B31,#REF!,'Variance Analysis'!$A31)</f>
        <v>#REF!</v>
      </c>
      <c r="N31" s="54" t="e">
        <f>SUMIFS(#REF!,#REF!,'Variance Analysis'!$B31,#REF!,'Variance Analysis'!$A31)</f>
        <v>#REF!</v>
      </c>
      <c r="O31" s="4"/>
      <c r="P31" s="4"/>
      <c r="Q31" s="4"/>
      <c r="R31" s="4"/>
      <c r="S31" s="4"/>
      <c r="T31" s="4"/>
      <c r="U31" s="4"/>
      <c r="V31" s="4"/>
      <c r="W31" s="4"/>
      <c r="X31" s="4"/>
      <c r="Y31" s="4"/>
      <c r="Z31" s="4"/>
    </row>
    <row r="32" spans="1:26" ht="12.75" customHeight="1" x14ac:dyDescent="0.3">
      <c r="A32" s="52" t="s">
        <v>211</v>
      </c>
      <c r="B32" s="52" t="s">
        <v>222</v>
      </c>
      <c r="C32" s="54" t="e">
        <f>SUMIFS(#REF!,#REF!,'Variance Analysis'!$B32,#REF!,'Variance Analysis'!$A32)</f>
        <v>#REF!</v>
      </c>
      <c r="D32" s="54" t="e">
        <f>SUMIFS(#REF!,#REF!,'Variance Analysis'!$B32,#REF!,'Variance Analysis'!$A32)</f>
        <v>#REF!</v>
      </c>
      <c r="E32" s="54" t="e">
        <f>SUMIFS(#REF!,#REF!,'Variance Analysis'!$B32,#REF!,'Variance Analysis'!$A32)</f>
        <v>#REF!</v>
      </c>
      <c r="F32" s="54" t="e">
        <f>SUMIFS(#REF!,#REF!,'Variance Analysis'!$B32,#REF!,'Variance Analysis'!$A32)</f>
        <v>#REF!</v>
      </c>
      <c r="G32" s="54" t="e">
        <f>SUMIFS(#REF!,#REF!,'Variance Analysis'!$B32,#REF!,'Variance Analysis'!$A32)</f>
        <v>#REF!</v>
      </c>
      <c r="H32" s="54" t="e">
        <f>SUMIFS(#REF!,#REF!,'Variance Analysis'!$B32,#REF!,'Variance Analysis'!$A32)</f>
        <v>#REF!</v>
      </c>
      <c r="I32" s="54" t="e">
        <f>SUMIFS(#REF!,#REF!,'Variance Analysis'!$B32,#REF!,'Variance Analysis'!$A32)</f>
        <v>#REF!</v>
      </c>
      <c r="J32" s="54" t="e">
        <f>SUMIFS(#REF!,#REF!,'Variance Analysis'!$B32,#REF!,'Variance Analysis'!$A32)</f>
        <v>#REF!</v>
      </c>
      <c r="K32" s="54" t="e">
        <f>SUMIFS(#REF!,#REF!,'Variance Analysis'!$B32,#REF!,'Variance Analysis'!$A32)</f>
        <v>#REF!</v>
      </c>
      <c r="L32" s="54" t="e">
        <f>SUMIFS(#REF!,#REF!,'Variance Analysis'!$B32,#REF!,'Variance Analysis'!$A32)</f>
        <v>#REF!</v>
      </c>
      <c r="M32" s="54" t="e">
        <f>SUMIFS(#REF!,#REF!,'Variance Analysis'!$B32,#REF!,'Variance Analysis'!$A32)</f>
        <v>#REF!</v>
      </c>
      <c r="N32" s="54" t="e">
        <f>SUMIFS(#REF!,#REF!,'Variance Analysis'!$B32,#REF!,'Variance Analysis'!$A32)</f>
        <v>#REF!</v>
      </c>
      <c r="O32" s="4"/>
      <c r="P32" s="4"/>
      <c r="Q32" s="4"/>
      <c r="R32" s="4"/>
      <c r="S32" s="4"/>
      <c r="T32" s="4"/>
      <c r="U32" s="4"/>
      <c r="V32" s="4"/>
      <c r="W32" s="4"/>
      <c r="X32" s="4"/>
      <c r="Y32" s="4"/>
      <c r="Z32" s="4"/>
    </row>
    <row r="33" spans="1:26" ht="12.75" customHeight="1" x14ac:dyDescent="0.3">
      <c r="A33" s="52" t="s">
        <v>211</v>
      </c>
      <c r="B33" s="52" t="s">
        <v>215</v>
      </c>
      <c r="C33" s="55" t="e">
        <f t="shared" ref="C33:N33" si="7">SUMIFS(#REF!,#REF!,#REF!)</f>
        <v>#REF!</v>
      </c>
      <c r="D33" s="55" t="e">
        <f t="shared" si="7"/>
        <v>#REF!</v>
      </c>
      <c r="E33" s="55" t="e">
        <f t="shared" si="7"/>
        <v>#REF!</v>
      </c>
      <c r="F33" s="55" t="e">
        <f t="shared" si="7"/>
        <v>#REF!</v>
      </c>
      <c r="G33" s="55" t="e">
        <f t="shared" si="7"/>
        <v>#REF!</v>
      </c>
      <c r="H33" s="55" t="e">
        <f t="shared" si="7"/>
        <v>#REF!</v>
      </c>
      <c r="I33" s="55" t="e">
        <f t="shared" si="7"/>
        <v>#REF!</v>
      </c>
      <c r="J33" s="55" t="e">
        <f t="shared" si="7"/>
        <v>#REF!</v>
      </c>
      <c r="K33" s="55" t="e">
        <f t="shared" si="7"/>
        <v>#REF!</v>
      </c>
      <c r="L33" s="55" t="e">
        <f t="shared" si="7"/>
        <v>#REF!</v>
      </c>
      <c r="M33" s="55" t="e">
        <f t="shared" si="7"/>
        <v>#REF!</v>
      </c>
      <c r="N33" s="55" t="e">
        <f t="shared" si="7"/>
        <v>#REF!</v>
      </c>
      <c r="O33" s="4"/>
      <c r="P33" s="4"/>
      <c r="Q33" s="4"/>
      <c r="R33" s="4"/>
      <c r="S33" s="4"/>
      <c r="T33" s="4"/>
      <c r="U33" s="4"/>
      <c r="V33" s="4"/>
      <c r="W33" s="4"/>
      <c r="X33" s="4"/>
      <c r="Y33" s="4"/>
      <c r="Z33" s="4"/>
    </row>
    <row r="34" spans="1:26" ht="12.75" customHeight="1" x14ac:dyDescent="0.3">
      <c r="A34" s="52" t="s">
        <v>216</v>
      </c>
      <c r="B34" s="52" t="s">
        <v>212</v>
      </c>
      <c r="C34" s="55" t="e">
        <f>SUMIFS(#REF!,#REF!,'Variance Analysis'!$B34,#REF!,'Variance Analysis'!$A34)</f>
        <v>#REF!</v>
      </c>
      <c r="D34" s="55" t="e">
        <f>SUMIFS(#REF!,#REF!,'Variance Analysis'!$B34,#REF!,'Variance Analysis'!$A34)</f>
        <v>#REF!</v>
      </c>
      <c r="E34" s="55" t="e">
        <f>SUMIFS(#REF!,#REF!,'Variance Analysis'!$B34,#REF!,'Variance Analysis'!$A34)</f>
        <v>#REF!</v>
      </c>
      <c r="F34" s="55" t="e">
        <f>SUMIFS(#REF!,#REF!,'Variance Analysis'!$B34,#REF!,'Variance Analysis'!$A34)</f>
        <v>#REF!</v>
      </c>
      <c r="G34" s="55" t="e">
        <f>SUMIFS(#REF!,#REF!,'Variance Analysis'!$B34,#REF!,'Variance Analysis'!$A34)</f>
        <v>#REF!</v>
      </c>
      <c r="H34" s="55" t="e">
        <f>SUMIFS(#REF!,#REF!,'Variance Analysis'!$B34,#REF!,'Variance Analysis'!$A34)</f>
        <v>#REF!</v>
      </c>
      <c r="I34" s="55" t="e">
        <f>SUMIFS(#REF!,#REF!,'Variance Analysis'!$B34,#REF!,'Variance Analysis'!$A34)</f>
        <v>#REF!</v>
      </c>
      <c r="J34" s="55" t="e">
        <f>SUMIFS(#REF!,#REF!,'Variance Analysis'!$B34,#REF!,'Variance Analysis'!$A34)</f>
        <v>#REF!</v>
      </c>
      <c r="K34" s="55" t="e">
        <f>SUMIFS(#REF!,#REF!,'Variance Analysis'!$B34,#REF!,'Variance Analysis'!$A34)</f>
        <v>#REF!</v>
      </c>
      <c r="L34" s="55" t="e">
        <f>SUMIFS(#REF!,#REF!,'Variance Analysis'!$B34,#REF!,'Variance Analysis'!$A34)</f>
        <v>#REF!</v>
      </c>
      <c r="M34" s="55" t="e">
        <f>SUMIFS(#REF!,#REF!,'Variance Analysis'!$B34,#REF!,'Variance Analysis'!$A34)</f>
        <v>#REF!</v>
      </c>
      <c r="N34" s="55" t="e">
        <f>SUMIFS(#REF!,#REF!,'Variance Analysis'!$B34,#REF!,'Variance Analysis'!$A34)</f>
        <v>#REF!</v>
      </c>
      <c r="O34" s="4"/>
      <c r="P34" s="4"/>
      <c r="Q34" s="4"/>
      <c r="R34" s="4"/>
      <c r="S34" s="4"/>
      <c r="T34" s="4"/>
      <c r="U34" s="4"/>
      <c r="V34" s="4"/>
      <c r="W34" s="4"/>
      <c r="X34" s="4"/>
      <c r="Y34" s="4"/>
      <c r="Z34" s="4"/>
    </row>
    <row r="35" spans="1:26" ht="12.75" customHeight="1" x14ac:dyDescent="0.3">
      <c r="A35" s="52" t="s">
        <v>216</v>
      </c>
      <c r="B35" s="52" t="s">
        <v>221</v>
      </c>
      <c r="C35" s="55" t="e">
        <f>SUMIFS(#REF!,#REF!,'Variance Analysis'!$B35,#REF!,'Variance Analysis'!$A35)</f>
        <v>#REF!</v>
      </c>
      <c r="D35" s="55" t="e">
        <f>SUMIFS(#REF!,#REF!,'Variance Analysis'!$B35,#REF!,'Variance Analysis'!$A35)</f>
        <v>#REF!</v>
      </c>
      <c r="E35" s="55" t="e">
        <f>SUMIFS(#REF!,#REF!,'Variance Analysis'!$B35,#REF!,'Variance Analysis'!$A35)</f>
        <v>#REF!</v>
      </c>
      <c r="F35" s="55" t="e">
        <f>SUMIFS(#REF!,#REF!,'Variance Analysis'!$B35,#REF!,'Variance Analysis'!$A35)</f>
        <v>#REF!</v>
      </c>
      <c r="G35" s="55" t="e">
        <f>SUMIFS(#REF!,#REF!,'Variance Analysis'!$B35,#REF!,'Variance Analysis'!$A35)</f>
        <v>#REF!</v>
      </c>
      <c r="H35" s="55" t="e">
        <f>SUMIFS(#REF!,#REF!,'Variance Analysis'!$B35,#REF!,'Variance Analysis'!$A35)</f>
        <v>#REF!</v>
      </c>
      <c r="I35" s="55" t="e">
        <f>SUMIFS(#REF!,#REF!,'Variance Analysis'!$B35,#REF!,'Variance Analysis'!$A35)</f>
        <v>#REF!</v>
      </c>
      <c r="J35" s="55" t="e">
        <f>SUMIFS(#REF!,#REF!,'Variance Analysis'!$B35,#REF!,'Variance Analysis'!$A35)</f>
        <v>#REF!</v>
      </c>
      <c r="K35" s="55" t="e">
        <f>SUMIFS(#REF!,#REF!,'Variance Analysis'!$B35,#REF!,'Variance Analysis'!$A35)</f>
        <v>#REF!</v>
      </c>
      <c r="L35" s="55" t="e">
        <f>SUMIFS(#REF!,#REF!,'Variance Analysis'!$B35,#REF!,'Variance Analysis'!$A35)</f>
        <v>#REF!</v>
      </c>
      <c r="M35" s="55" t="e">
        <f>SUMIFS(#REF!,#REF!,'Variance Analysis'!$B35,#REF!,'Variance Analysis'!$A35)</f>
        <v>#REF!</v>
      </c>
      <c r="N35" s="55" t="e">
        <f>SUMIFS(#REF!,#REF!,'Variance Analysis'!$B35,#REF!,'Variance Analysis'!$A35)</f>
        <v>#REF!</v>
      </c>
      <c r="O35" s="4"/>
      <c r="P35" s="4"/>
      <c r="Q35" s="4"/>
      <c r="R35" s="4"/>
      <c r="S35" s="4"/>
      <c r="T35" s="4"/>
      <c r="U35" s="4"/>
      <c r="V35" s="4"/>
      <c r="W35" s="4"/>
      <c r="X35" s="4"/>
      <c r="Y35" s="4"/>
      <c r="Z35" s="4"/>
    </row>
    <row r="36" spans="1:26" ht="12.75" customHeight="1" x14ac:dyDescent="0.3">
      <c r="A36" s="52" t="s">
        <v>216</v>
      </c>
      <c r="B36" s="52" t="s">
        <v>222</v>
      </c>
      <c r="C36" s="55" t="e">
        <f>SUMIFS(#REF!,#REF!,'Variance Analysis'!$B36,#REF!,'Variance Analysis'!$A36)</f>
        <v>#REF!</v>
      </c>
      <c r="D36" s="55" t="e">
        <f>SUMIFS(#REF!,#REF!,'Variance Analysis'!$B36,#REF!,'Variance Analysis'!$A36)</f>
        <v>#REF!</v>
      </c>
      <c r="E36" s="55" t="e">
        <f>SUMIFS(#REF!,#REF!,'Variance Analysis'!$B36,#REF!,'Variance Analysis'!$A36)</f>
        <v>#REF!</v>
      </c>
      <c r="F36" s="55" t="e">
        <f>SUMIFS(#REF!,#REF!,'Variance Analysis'!$B36,#REF!,'Variance Analysis'!$A36)</f>
        <v>#REF!</v>
      </c>
      <c r="G36" s="55" t="e">
        <f>SUMIFS(#REF!,#REF!,'Variance Analysis'!$B36,#REF!,'Variance Analysis'!$A36)</f>
        <v>#REF!</v>
      </c>
      <c r="H36" s="55" t="e">
        <f>SUMIFS(#REF!,#REF!,'Variance Analysis'!$B36,#REF!,'Variance Analysis'!$A36)</f>
        <v>#REF!</v>
      </c>
      <c r="I36" s="55" t="e">
        <f>SUMIFS(#REF!,#REF!,'Variance Analysis'!$B36,#REF!,'Variance Analysis'!$A36)</f>
        <v>#REF!</v>
      </c>
      <c r="J36" s="55" t="e">
        <f>SUMIFS(#REF!,#REF!,'Variance Analysis'!$B36,#REF!,'Variance Analysis'!$A36)</f>
        <v>#REF!</v>
      </c>
      <c r="K36" s="55" t="e">
        <f>SUMIFS(#REF!,#REF!,'Variance Analysis'!$B36,#REF!,'Variance Analysis'!$A36)</f>
        <v>#REF!</v>
      </c>
      <c r="L36" s="55" t="e">
        <f>SUMIFS(#REF!,#REF!,'Variance Analysis'!$B36,#REF!,'Variance Analysis'!$A36)</f>
        <v>#REF!</v>
      </c>
      <c r="M36" s="55" t="e">
        <f>SUMIFS(#REF!,#REF!,'Variance Analysis'!$B36,#REF!,'Variance Analysis'!$A36)</f>
        <v>#REF!</v>
      </c>
      <c r="N36" s="55" t="e">
        <f>SUMIFS(#REF!,#REF!,'Variance Analysis'!$B36,#REF!,'Variance Analysis'!$A36)</f>
        <v>#REF!</v>
      </c>
      <c r="O36" s="4"/>
      <c r="P36" s="4"/>
      <c r="Q36" s="4"/>
      <c r="R36" s="4"/>
      <c r="S36" s="4"/>
      <c r="T36" s="4"/>
      <c r="U36" s="4"/>
      <c r="V36" s="4"/>
      <c r="W36" s="4"/>
      <c r="X36" s="4"/>
      <c r="Y36" s="4"/>
      <c r="Z36" s="4"/>
    </row>
    <row r="37" spans="1:26" ht="12.75" customHeight="1" x14ac:dyDescent="0.3">
      <c r="A37" s="52" t="s">
        <v>216</v>
      </c>
      <c r="B37" s="52" t="s">
        <v>215</v>
      </c>
      <c r="C37" s="55" t="e">
        <f t="shared" ref="C37:N37" si="8">SUMIFS(#REF!,#REF!,$A$37)</f>
        <v>#REF!</v>
      </c>
      <c r="D37" s="55" t="e">
        <f t="shared" si="8"/>
        <v>#REF!</v>
      </c>
      <c r="E37" s="55" t="e">
        <f t="shared" si="8"/>
        <v>#REF!</v>
      </c>
      <c r="F37" s="55" t="e">
        <f t="shared" si="8"/>
        <v>#REF!</v>
      </c>
      <c r="G37" s="55" t="e">
        <f t="shared" si="8"/>
        <v>#REF!</v>
      </c>
      <c r="H37" s="55" t="e">
        <f t="shared" si="8"/>
        <v>#REF!</v>
      </c>
      <c r="I37" s="55" t="e">
        <f t="shared" si="8"/>
        <v>#REF!</v>
      </c>
      <c r="J37" s="55" t="e">
        <f t="shared" si="8"/>
        <v>#REF!</v>
      </c>
      <c r="K37" s="55" t="e">
        <f t="shared" si="8"/>
        <v>#REF!</v>
      </c>
      <c r="L37" s="55" t="e">
        <f t="shared" si="8"/>
        <v>#REF!</v>
      </c>
      <c r="M37" s="55" t="e">
        <f t="shared" si="8"/>
        <v>#REF!</v>
      </c>
      <c r="N37" s="55" t="e">
        <f t="shared" si="8"/>
        <v>#REF!</v>
      </c>
      <c r="O37" s="4"/>
      <c r="P37" s="4"/>
      <c r="Q37" s="4"/>
      <c r="R37" s="4"/>
      <c r="S37" s="4"/>
      <c r="T37" s="4"/>
      <c r="U37" s="4"/>
      <c r="V37" s="4"/>
      <c r="W37" s="4"/>
      <c r="X37" s="4"/>
      <c r="Y37" s="4"/>
      <c r="Z37" s="4"/>
    </row>
    <row r="38" spans="1:26" ht="12.75" customHeight="1" x14ac:dyDescent="0.3">
      <c r="A38" s="52" t="s">
        <v>223</v>
      </c>
      <c r="B38" s="52" t="s">
        <v>212</v>
      </c>
      <c r="C38" s="55" t="e">
        <f>SUMIFS(#REF!,#REF!,'Variance Analysis'!$B38,#REF!,'Variance Analysis'!$A38)</f>
        <v>#REF!</v>
      </c>
      <c r="D38" s="55" t="e">
        <f>SUMIFS(#REF!,#REF!,'Variance Analysis'!$B38,#REF!,'Variance Analysis'!$A38)</f>
        <v>#REF!</v>
      </c>
      <c r="E38" s="55" t="e">
        <f>SUMIFS(#REF!,#REF!,'Variance Analysis'!$B38,#REF!,'Variance Analysis'!$A38)</f>
        <v>#REF!</v>
      </c>
      <c r="F38" s="55" t="e">
        <f>SUMIFS(#REF!,#REF!,'Variance Analysis'!$B38,#REF!,'Variance Analysis'!$A38)</f>
        <v>#REF!</v>
      </c>
      <c r="G38" s="55" t="e">
        <f>SUMIFS(#REF!,#REF!,'Variance Analysis'!$B38,#REF!,'Variance Analysis'!$A38)</f>
        <v>#REF!</v>
      </c>
      <c r="H38" s="55" t="e">
        <f>SUMIFS(#REF!,#REF!,'Variance Analysis'!$B38,#REF!,'Variance Analysis'!$A38)</f>
        <v>#REF!</v>
      </c>
      <c r="I38" s="55" t="e">
        <f>SUMIFS(#REF!,#REF!,'Variance Analysis'!$B38,#REF!,'Variance Analysis'!$A38)</f>
        <v>#REF!</v>
      </c>
      <c r="J38" s="55" t="e">
        <f>SUMIFS(#REF!,#REF!,'Variance Analysis'!$B38,#REF!,'Variance Analysis'!$A38)</f>
        <v>#REF!</v>
      </c>
      <c r="K38" s="55" t="e">
        <f>SUMIFS(#REF!,#REF!,'Variance Analysis'!$B38,#REF!,'Variance Analysis'!$A38)</f>
        <v>#REF!</v>
      </c>
      <c r="L38" s="55" t="e">
        <f>SUMIFS(#REF!,#REF!,'Variance Analysis'!$B38,#REF!,'Variance Analysis'!$A38)</f>
        <v>#REF!</v>
      </c>
      <c r="M38" s="55" t="e">
        <f>SUMIFS(#REF!,#REF!,'Variance Analysis'!$B38,#REF!,'Variance Analysis'!$A38)</f>
        <v>#REF!</v>
      </c>
      <c r="N38" s="55" t="e">
        <f>SUMIFS(#REF!,#REF!,'Variance Analysis'!$B38,#REF!,'Variance Analysis'!$A38)</f>
        <v>#REF!</v>
      </c>
      <c r="O38" s="4"/>
      <c r="P38" s="4"/>
      <c r="Q38" s="4"/>
      <c r="R38" s="4"/>
      <c r="S38" s="4"/>
      <c r="T38" s="4"/>
      <c r="U38" s="4"/>
      <c r="V38" s="4"/>
      <c r="W38" s="4"/>
      <c r="X38" s="4"/>
      <c r="Y38" s="4"/>
      <c r="Z38" s="4"/>
    </row>
    <row r="39" spans="1:26" ht="12.75" customHeight="1" x14ac:dyDescent="0.3">
      <c r="A39" s="52" t="s">
        <v>223</v>
      </c>
      <c r="B39" s="52" t="s">
        <v>221</v>
      </c>
      <c r="C39" s="55" t="e">
        <f>SUMIFS(#REF!,#REF!,'Variance Analysis'!$B39,#REF!,'Variance Analysis'!$A39)</f>
        <v>#REF!</v>
      </c>
      <c r="D39" s="55" t="e">
        <f>SUMIFS(#REF!,#REF!,'Variance Analysis'!$B39,#REF!,'Variance Analysis'!$A39)</f>
        <v>#REF!</v>
      </c>
      <c r="E39" s="55" t="e">
        <f>SUMIFS(#REF!,#REF!,'Variance Analysis'!$B39,#REF!,'Variance Analysis'!$A39)</f>
        <v>#REF!</v>
      </c>
      <c r="F39" s="55" t="e">
        <f>SUMIFS(#REF!,#REF!,'Variance Analysis'!$B39,#REF!,'Variance Analysis'!$A39)</f>
        <v>#REF!</v>
      </c>
      <c r="G39" s="55" t="e">
        <f>SUMIFS(#REF!,#REF!,'Variance Analysis'!$B39,#REF!,'Variance Analysis'!$A39)</f>
        <v>#REF!</v>
      </c>
      <c r="H39" s="55" t="e">
        <f>SUMIFS(#REF!,#REF!,'Variance Analysis'!$B39,#REF!,'Variance Analysis'!$A39)</f>
        <v>#REF!</v>
      </c>
      <c r="I39" s="55" t="e">
        <f>SUMIFS(#REF!,#REF!,'Variance Analysis'!$B39,#REF!,'Variance Analysis'!$A39)</f>
        <v>#REF!</v>
      </c>
      <c r="J39" s="55" t="e">
        <f>SUMIFS(#REF!,#REF!,'Variance Analysis'!$B39,#REF!,'Variance Analysis'!$A39)</f>
        <v>#REF!</v>
      </c>
      <c r="K39" s="55" t="e">
        <f>SUMIFS(#REF!,#REF!,'Variance Analysis'!$B39,#REF!,'Variance Analysis'!$A39)</f>
        <v>#REF!</v>
      </c>
      <c r="L39" s="55" t="e">
        <f>SUMIFS(#REF!,#REF!,'Variance Analysis'!$B39,#REF!,'Variance Analysis'!$A39)</f>
        <v>#REF!</v>
      </c>
      <c r="M39" s="55" t="e">
        <f>SUMIFS(#REF!,#REF!,'Variance Analysis'!$B39,#REF!,'Variance Analysis'!$A39)</f>
        <v>#REF!</v>
      </c>
      <c r="N39" s="55" t="e">
        <f>SUMIFS(#REF!,#REF!,'Variance Analysis'!$B39,#REF!,'Variance Analysis'!$A39)</f>
        <v>#REF!</v>
      </c>
      <c r="O39" s="4"/>
      <c r="P39" s="4"/>
      <c r="Q39" s="4"/>
      <c r="R39" s="4"/>
      <c r="S39" s="4"/>
      <c r="T39" s="4"/>
      <c r="U39" s="4"/>
      <c r="V39" s="4"/>
      <c r="W39" s="4"/>
      <c r="X39" s="4"/>
      <c r="Y39" s="4"/>
      <c r="Z39" s="4"/>
    </row>
    <row r="40" spans="1:26" ht="12.75" customHeight="1" x14ac:dyDescent="0.3">
      <c r="A40" s="52" t="s">
        <v>223</v>
      </c>
      <c r="B40" s="52" t="s">
        <v>222</v>
      </c>
      <c r="C40" s="55" t="e">
        <f>SUMIFS(#REF!,#REF!,'Variance Analysis'!$B40,#REF!,'Variance Analysis'!$A40)</f>
        <v>#REF!</v>
      </c>
      <c r="D40" s="55" t="e">
        <f>SUMIFS(#REF!,#REF!,'Variance Analysis'!$B40,#REF!,'Variance Analysis'!$A40)</f>
        <v>#REF!</v>
      </c>
      <c r="E40" s="55" t="e">
        <f>SUMIFS(#REF!,#REF!,'Variance Analysis'!$B40,#REF!,'Variance Analysis'!$A40)</f>
        <v>#REF!</v>
      </c>
      <c r="F40" s="55" t="e">
        <f>SUMIFS(#REF!,#REF!,'Variance Analysis'!$B40,#REF!,'Variance Analysis'!$A40)</f>
        <v>#REF!</v>
      </c>
      <c r="G40" s="55" t="e">
        <f>SUMIFS(#REF!,#REF!,'Variance Analysis'!$B40,#REF!,'Variance Analysis'!$A40)</f>
        <v>#REF!</v>
      </c>
      <c r="H40" s="55" t="e">
        <f>SUMIFS(#REF!,#REF!,'Variance Analysis'!$B40,#REF!,'Variance Analysis'!$A40)</f>
        <v>#REF!</v>
      </c>
      <c r="I40" s="55" t="e">
        <f>SUMIFS(#REF!,#REF!,'Variance Analysis'!$B40,#REF!,'Variance Analysis'!$A40)</f>
        <v>#REF!</v>
      </c>
      <c r="J40" s="55" t="e">
        <f>SUMIFS(#REF!,#REF!,'Variance Analysis'!$B40,#REF!,'Variance Analysis'!$A40)</f>
        <v>#REF!</v>
      </c>
      <c r="K40" s="55" t="e">
        <f>SUMIFS(#REF!,#REF!,'Variance Analysis'!$B40,#REF!,'Variance Analysis'!$A40)</f>
        <v>#REF!</v>
      </c>
      <c r="L40" s="55" t="e">
        <f>SUMIFS(#REF!,#REF!,'Variance Analysis'!$B40,#REF!,'Variance Analysis'!$A40)</f>
        <v>#REF!</v>
      </c>
      <c r="M40" s="55" t="e">
        <f>SUMIFS(#REF!,#REF!,'Variance Analysis'!$B40,#REF!,'Variance Analysis'!$A40)</f>
        <v>#REF!</v>
      </c>
      <c r="N40" s="55" t="e">
        <f>SUMIFS(#REF!,#REF!,'Variance Analysis'!$B40,#REF!,'Variance Analysis'!$A40)</f>
        <v>#REF!</v>
      </c>
      <c r="O40" s="4"/>
      <c r="P40" s="4"/>
      <c r="Q40" s="4"/>
      <c r="R40" s="4"/>
      <c r="S40" s="4"/>
      <c r="T40" s="4"/>
      <c r="U40" s="4"/>
      <c r="V40" s="4"/>
      <c r="W40" s="4"/>
      <c r="X40" s="4"/>
      <c r="Y40" s="4"/>
      <c r="Z40" s="4"/>
    </row>
    <row r="41" spans="1:26" ht="12.75" customHeight="1" x14ac:dyDescent="0.3">
      <c r="A41" s="52" t="s">
        <v>223</v>
      </c>
      <c r="B41" s="52" t="s">
        <v>215</v>
      </c>
      <c r="C41" s="54" t="e">
        <f t="shared" ref="C41:N41" si="9">SUMIFS(#REF!,#REF!,$A$41)</f>
        <v>#REF!</v>
      </c>
      <c r="D41" s="54" t="e">
        <f t="shared" si="9"/>
        <v>#REF!</v>
      </c>
      <c r="E41" s="54" t="e">
        <f t="shared" si="9"/>
        <v>#REF!</v>
      </c>
      <c r="F41" s="54" t="e">
        <f t="shared" si="9"/>
        <v>#REF!</v>
      </c>
      <c r="G41" s="54" t="e">
        <f t="shared" si="9"/>
        <v>#REF!</v>
      </c>
      <c r="H41" s="54" t="e">
        <f t="shared" si="9"/>
        <v>#REF!</v>
      </c>
      <c r="I41" s="54" t="e">
        <f t="shared" si="9"/>
        <v>#REF!</v>
      </c>
      <c r="J41" s="54" t="e">
        <f t="shared" si="9"/>
        <v>#REF!</v>
      </c>
      <c r="K41" s="54" t="e">
        <f t="shared" si="9"/>
        <v>#REF!</v>
      </c>
      <c r="L41" s="54" t="e">
        <f t="shared" si="9"/>
        <v>#REF!</v>
      </c>
      <c r="M41" s="54" t="e">
        <f t="shared" si="9"/>
        <v>#REF!</v>
      </c>
      <c r="N41" s="54" t="e">
        <f t="shared" si="9"/>
        <v>#REF!</v>
      </c>
      <c r="O41" s="4"/>
      <c r="P41" s="4"/>
      <c r="Q41" s="4"/>
      <c r="R41" s="4"/>
      <c r="S41" s="4"/>
      <c r="T41" s="4"/>
      <c r="U41" s="4"/>
      <c r="V41" s="4"/>
      <c r="W41" s="4"/>
      <c r="X41" s="4"/>
      <c r="Y41" s="4"/>
      <c r="Z41" s="4"/>
    </row>
    <row r="42" spans="1:26" ht="12.75" customHeight="1" x14ac:dyDescent="0.3">
      <c r="A42" s="52" t="s">
        <v>198</v>
      </c>
      <c r="B42" s="52" t="s">
        <v>212</v>
      </c>
      <c r="C42" s="55" t="e">
        <f t="shared" ref="C42:N42" si="10">SUMIFS(C$30:C$41,$B$30:$B$41,$B$42)</f>
        <v>#REF!</v>
      </c>
      <c r="D42" s="55" t="e">
        <f t="shared" si="10"/>
        <v>#REF!</v>
      </c>
      <c r="E42" s="55" t="e">
        <f t="shared" si="10"/>
        <v>#REF!</v>
      </c>
      <c r="F42" s="55" t="e">
        <f t="shared" si="10"/>
        <v>#REF!</v>
      </c>
      <c r="G42" s="55" t="e">
        <f t="shared" si="10"/>
        <v>#REF!</v>
      </c>
      <c r="H42" s="55" t="e">
        <f t="shared" si="10"/>
        <v>#REF!</v>
      </c>
      <c r="I42" s="55" t="e">
        <f t="shared" si="10"/>
        <v>#REF!</v>
      </c>
      <c r="J42" s="55" t="e">
        <f t="shared" si="10"/>
        <v>#REF!</v>
      </c>
      <c r="K42" s="55" t="e">
        <f t="shared" si="10"/>
        <v>#REF!</v>
      </c>
      <c r="L42" s="55" t="e">
        <f t="shared" si="10"/>
        <v>#REF!</v>
      </c>
      <c r="M42" s="55" t="e">
        <f t="shared" si="10"/>
        <v>#REF!</v>
      </c>
      <c r="N42" s="55" t="e">
        <f t="shared" si="10"/>
        <v>#REF!</v>
      </c>
      <c r="O42" s="4"/>
      <c r="P42" s="4"/>
      <c r="Q42" s="4"/>
      <c r="R42" s="4"/>
      <c r="S42" s="4"/>
      <c r="T42" s="4"/>
      <c r="U42" s="4"/>
      <c r="V42" s="4"/>
      <c r="W42" s="4"/>
      <c r="X42" s="4"/>
      <c r="Y42" s="4"/>
      <c r="Z42" s="4"/>
    </row>
    <row r="43" spans="1:26" ht="12.75" customHeight="1" x14ac:dyDescent="0.3">
      <c r="A43" s="52" t="s">
        <v>198</v>
      </c>
      <c r="B43" s="52" t="s">
        <v>221</v>
      </c>
      <c r="C43" s="55" t="e">
        <f t="shared" ref="C43:N43" si="11">SUMIFS(C$30:C$41,$B$30:$B$41,$B$43)</f>
        <v>#REF!</v>
      </c>
      <c r="D43" s="55" t="e">
        <f t="shared" si="11"/>
        <v>#REF!</v>
      </c>
      <c r="E43" s="55" t="e">
        <f t="shared" si="11"/>
        <v>#REF!</v>
      </c>
      <c r="F43" s="55" t="e">
        <f t="shared" si="11"/>
        <v>#REF!</v>
      </c>
      <c r="G43" s="55" t="e">
        <f t="shared" si="11"/>
        <v>#REF!</v>
      </c>
      <c r="H43" s="55" t="e">
        <f t="shared" si="11"/>
        <v>#REF!</v>
      </c>
      <c r="I43" s="55" t="e">
        <f t="shared" si="11"/>
        <v>#REF!</v>
      </c>
      <c r="J43" s="55" t="e">
        <f t="shared" si="11"/>
        <v>#REF!</v>
      </c>
      <c r="K43" s="55" t="e">
        <f t="shared" si="11"/>
        <v>#REF!</v>
      </c>
      <c r="L43" s="55" t="e">
        <f t="shared" si="11"/>
        <v>#REF!</v>
      </c>
      <c r="M43" s="55" t="e">
        <f t="shared" si="11"/>
        <v>#REF!</v>
      </c>
      <c r="N43" s="55" t="e">
        <f t="shared" si="11"/>
        <v>#REF!</v>
      </c>
      <c r="O43" s="4"/>
      <c r="P43" s="4"/>
      <c r="Q43" s="4"/>
      <c r="R43" s="4"/>
      <c r="S43" s="4"/>
      <c r="T43" s="4"/>
      <c r="U43" s="4"/>
      <c r="V43" s="4"/>
      <c r="W43" s="4"/>
      <c r="X43" s="4"/>
      <c r="Y43" s="4"/>
      <c r="Z43" s="4"/>
    </row>
    <row r="44" spans="1:26" ht="12.75" customHeight="1" x14ac:dyDescent="0.3">
      <c r="A44" s="52" t="s">
        <v>198</v>
      </c>
      <c r="B44" s="52" t="s">
        <v>222</v>
      </c>
      <c r="C44" s="55" t="e">
        <f t="shared" ref="C44:N44" si="12">SUMIFS(C$30:C$41,$B$30:$B$41,$B$44)</f>
        <v>#REF!</v>
      </c>
      <c r="D44" s="55" t="e">
        <f t="shared" si="12"/>
        <v>#REF!</v>
      </c>
      <c r="E44" s="55" t="e">
        <f t="shared" si="12"/>
        <v>#REF!</v>
      </c>
      <c r="F44" s="55" t="e">
        <f t="shared" si="12"/>
        <v>#REF!</v>
      </c>
      <c r="G44" s="55" t="e">
        <f t="shared" si="12"/>
        <v>#REF!</v>
      </c>
      <c r="H44" s="55" t="e">
        <f t="shared" si="12"/>
        <v>#REF!</v>
      </c>
      <c r="I44" s="55" t="e">
        <f t="shared" si="12"/>
        <v>#REF!</v>
      </c>
      <c r="J44" s="55" t="e">
        <f t="shared" si="12"/>
        <v>#REF!</v>
      </c>
      <c r="K44" s="55" t="e">
        <f t="shared" si="12"/>
        <v>#REF!</v>
      </c>
      <c r="L44" s="55" t="e">
        <f t="shared" si="12"/>
        <v>#REF!</v>
      </c>
      <c r="M44" s="55" t="e">
        <f t="shared" si="12"/>
        <v>#REF!</v>
      </c>
      <c r="N44" s="55" t="e">
        <f t="shared" si="12"/>
        <v>#REF!</v>
      </c>
      <c r="O44" s="4"/>
      <c r="P44" s="4"/>
      <c r="Q44" s="4"/>
      <c r="R44" s="4"/>
      <c r="S44" s="4"/>
      <c r="T44" s="4"/>
      <c r="U44" s="4"/>
      <c r="V44" s="4"/>
      <c r="W44" s="4"/>
      <c r="X44" s="4"/>
      <c r="Y44" s="4"/>
      <c r="Z44" s="4"/>
    </row>
    <row r="45" spans="1:26" ht="12.75" customHeight="1" x14ac:dyDescent="0.3">
      <c r="A45" s="52" t="s">
        <v>198</v>
      </c>
      <c r="B45" s="4" t="s">
        <v>215</v>
      </c>
      <c r="C45" s="55" t="e">
        <f t="shared" ref="C45:N45" si="13">SUMIFS(C$30:C$41,$B$30:$B$41,$B$45)</f>
        <v>#REF!</v>
      </c>
      <c r="D45" s="55" t="e">
        <f t="shared" si="13"/>
        <v>#REF!</v>
      </c>
      <c r="E45" s="55" t="e">
        <f t="shared" si="13"/>
        <v>#REF!</v>
      </c>
      <c r="F45" s="55" t="e">
        <f t="shared" si="13"/>
        <v>#REF!</v>
      </c>
      <c r="G45" s="55" t="e">
        <f t="shared" si="13"/>
        <v>#REF!</v>
      </c>
      <c r="H45" s="55" t="e">
        <f t="shared" si="13"/>
        <v>#REF!</v>
      </c>
      <c r="I45" s="55" t="e">
        <f t="shared" si="13"/>
        <v>#REF!</v>
      </c>
      <c r="J45" s="55" t="e">
        <f t="shared" si="13"/>
        <v>#REF!</v>
      </c>
      <c r="K45" s="55" t="e">
        <f t="shared" si="13"/>
        <v>#REF!</v>
      </c>
      <c r="L45" s="55" t="e">
        <f t="shared" si="13"/>
        <v>#REF!</v>
      </c>
      <c r="M45" s="55" t="e">
        <f t="shared" si="13"/>
        <v>#REF!</v>
      </c>
      <c r="N45" s="55" t="e">
        <f t="shared" si="13"/>
        <v>#REF!</v>
      </c>
      <c r="O45" s="4"/>
      <c r="P45" s="4"/>
      <c r="Q45" s="4"/>
      <c r="R45" s="4"/>
      <c r="S45" s="4"/>
      <c r="T45" s="4"/>
      <c r="U45" s="4"/>
      <c r="V45" s="4"/>
      <c r="W45" s="4"/>
      <c r="X45" s="4"/>
      <c r="Y45" s="4"/>
      <c r="Z45" s="4"/>
    </row>
    <row r="46" spans="1:26" ht="39.75" customHeight="1" x14ac:dyDescent="0.3">
      <c r="A46" s="220" t="s">
        <v>224</v>
      </c>
      <c r="B46" s="221"/>
      <c r="C46" s="221"/>
      <c r="D46" s="221"/>
      <c r="E46" s="221"/>
      <c r="F46" s="221"/>
      <c r="G46" s="221"/>
      <c r="H46" s="221"/>
      <c r="I46" s="221"/>
      <c r="J46" s="221"/>
      <c r="K46" s="165"/>
      <c r="L46" s="165"/>
      <c r="M46" s="165"/>
      <c r="N46" s="165"/>
      <c r="O46" s="165"/>
      <c r="P46" s="165"/>
      <c r="Q46" s="165"/>
      <c r="R46" s="165"/>
      <c r="S46" s="165"/>
      <c r="T46" s="165"/>
      <c r="U46" s="165"/>
      <c r="V46" s="165"/>
      <c r="W46" s="165"/>
      <c r="X46" s="165"/>
      <c r="Y46" s="165"/>
      <c r="Z46" s="165"/>
    </row>
    <row r="47" spans="1:26" ht="30" customHeight="1" x14ac:dyDescent="0.3">
      <c r="A47" s="215" t="s">
        <v>225</v>
      </c>
      <c r="B47" s="216"/>
      <c r="C47" s="216"/>
      <c r="D47" s="216"/>
      <c r="E47" s="216"/>
      <c r="F47" s="216"/>
      <c r="G47" s="216"/>
      <c r="H47" s="216"/>
      <c r="I47" s="216"/>
      <c r="J47" s="216"/>
      <c r="K47" s="165"/>
      <c r="L47" s="165"/>
      <c r="M47" s="165"/>
      <c r="N47" s="165"/>
      <c r="O47" s="165"/>
      <c r="P47" s="165"/>
      <c r="Q47" s="165"/>
      <c r="R47" s="165"/>
      <c r="S47" s="165"/>
      <c r="T47" s="165"/>
      <c r="U47" s="165"/>
      <c r="V47" s="165"/>
      <c r="W47" s="165"/>
      <c r="X47" s="165"/>
      <c r="Y47" s="165"/>
      <c r="Z47" s="165"/>
    </row>
    <row r="48" spans="1:26" ht="45.75" customHeight="1" x14ac:dyDescent="0.3">
      <c r="A48" s="215" t="s">
        <v>226</v>
      </c>
      <c r="B48" s="216"/>
      <c r="C48" s="216"/>
      <c r="D48" s="216"/>
      <c r="E48" s="216"/>
      <c r="F48" s="216"/>
      <c r="G48" s="216"/>
      <c r="H48" s="216"/>
      <c r="I48" s="216"/>
      <c r="J48" s="216"/>
      <c r="K48" s="165"/>
      <c r="L48" s="165"/>
      <c r="M48" s="165"/>
      <c r="N48" s="165"/>
      <c r="O48" s="165"/>
      <c r="P48" s="165"/>
      <c r="Q48" s="165"/>
      <c r="R48" s="165"/>
      <c r="S48" s="165"/>
      <c r="T48" s="165"/>
      <c r="U48" s="165"/>
      <c r="V48" s="165"/>
      <c r="W48" s="165"/>
      <c r="X48" s="165"/>
      <c r="Y48" s="165"/>
      <c r="Z48" s="165"/>
    </row>
    <row r="49" spans="1:26" ht="45.75" customHeight="1" x14ac:dyDescent="0.4">
      <c r="A49" s="166" t="s">
        <v>227</v>
      </c>
      <c r="B49" s="167" t="s">
        <v>228</v>
      </c>
      <c r="C49" s="168"/>
      <c r="D49" s="168"/>
      <c r="E49" s="168"/>
      <c r="F49" s="168"/>
      <c r="G49" s="168"/>
      <c r="H49" s="168"/>
      <c r="I49" s="168"/>
      <c r="J49" s="168"/>
      <c r="K49" s="165"/>
      <c r="L49" s="165"/>
      <c r="M49" s="165"/>
      <c r="N49" s="165"/>
      <c r="O49" s="165"/>
      <c r="P49" s="165"/>
      <c r="Q49" s="165"/>
      <c r="R49" s="165"/>
      <c r="S49" s="165"/>
      <c r="T49" s="165"/>
      <c r="U49" s="165"/>
      <c r="V49" s="165"/>
      <c r="W49" s="165"/>
      <c r="X49" s="165"/>
      <c r="Y49" s="165"/>
      <c r="Z49" s="165"/>
    </row>
    <row r="50" spans="1:26" ht="28.5" customHeight="1" x14ac:dyDescent="0.3">
      <c r="A50" s="56" t="s">
        <v>198</v>
      </c>
      <c r="B50" s="163"/>
      <c r="C50" s="51" t="s">
        <v>199</v>
      </c>
      <c r="D50" s="51" t="s">
        <v>200</v>
      </c>
      <c r="E50" s="51" t="s">
        <v>201</v>
      </c>
      <c r="F50" s="51" t="s">
        <v>202</v>
      </c>
      <c r="G50" s="51" t="s">
        <v>203</v>
      </c>
      <c r="H50" s="51" t="s">
        <v>204</v>
      </c>
      <c r="I50" s="51" t="s">
        <v>205</v>
      </c>
      <c r="J50" s="51" t="s">
        <v>206</v>
      </c>
      <c r="K50" s="51" t="s">
        <v>207</v>
      </c>
      <c r="L50" s="51" t="s">
        <v>208</v>
      </c>
      <c r="M50" s="51" t="s">
        <v>209</v>
      </c>
      <c r="N50" s="51" t="s">
        <v>210</v>
      </c>
      <c r="O50" s="4"/>
      <c r="P50" s="4"/>
      <c r="Q50" s="4"/>
      <c r="R50" s="4"/>
      <c r="S50" s="4"/>
      <c r="T50" s="4"/>
      <c r="U50" s="4"/>
      <c r="V50" s="4"/>
      <c r="W50" s="4"/>
      <c r="X50" s="4"/>
      <c r="Y50" s="4"/>
      <c r="Z50" s="4"/>
    </row>
    <row r="51" spans="1:26" ht="12.75" customHeight="1" x14ac:dyDescent="0.3">
      <c r="A51" s="57" t="s">
        <v>211</v>
      </c>
      <c r="B51" s="53" t="s">
        <v>212</v>
      </c>
      <c r="C51" s="58" t="e">
        <f t="shared" ref="C51:N51" si="14">C30-C9</f>
        <v>#REF!</v>
      </c>
      <c r="D51" s="58" t="e">
        <f t="shared" si="14"/>
        <v>#REF!</v>
      </c>
      <c r="E51" s="58" t="e">
        <f t="shared" si="14"/>
        <v>#REF!</v>
      </c>
      <c r="F51" s="58" t="e">
        <f t="shared" si="14"/>
        <v>#REF!</v>
      </c>
      <c r="G51" s="58" t="e">
        <f t="shared" si="14"/>
        <v>#REF!</v>
      </c>
      <c r="H51" s="58" t="e">
        <f t="shared" si="14"/>
        <v>#REF!</v>
      </c>
      <c r="I51" s="58" t="e">
        <f t="shared" si="14"/>
        <v>#REF!</v>
      </c>
      <c r="J51" s="58" t="e">
        <f t="shared" si="14"/>
        <v>#REF!</v>
      </c>
      <c r="K51" s="58" t="e">
        <f t="shared" si="14"/>
        <v>#REF!</v>
      </c>
      <c r="L51" s="58" t="e">
        <f t="shared" si="14"/>
        <v>#REF!</v>
      </c>
      <c r="M51" s="58" t="e">
        <f t="shared" si="14"/>
        <v>#REF!</v>
      </c>
      <c r="N51" s="58" t="e">
        <f t="shared" si="14"/>
        <v>#REF!</v>
      </c>
      <c r="O51" s="4"/>
      <c r="P51" s="4"/>
      <c r="Q51" s="4"/>
      <c r="R51" s="4"/>
      <c r="S51" s="4"/>
      <c r="T51" s="4"/>
      <c r="U51" s="4"/>
      <c r="V51" s="4"/>
      <c r="W51" s="4"/>
      <c r="X51" s="4"/>
      <c r="Y51" s="4"/>
      <c r="Z51" s="4"/>
    </row>
    <row r="52" spans="1:26" ht="12.75" customHeight="1" x14ac:dyDescent="0.3">
      <c r="A52" s="52"/>
      <c r="B52" s="52" t="s">
        <v>213</v>
      </c>
      <c r="C52" s="58" t="e">
        <f t="shared" ref="C52:N52" si="15">C31-C10</f>
        <v>#REF!</v>
      </c>
      <c r="D52" s="58" t="e">
        <f t="shared" si="15"/>
        <v>#REF!</v>
      </c>
      <c r="E52" s="58" t="e">
        <f t="shared" si="15"/>
        <v>#REF!</v>
      </c>
      <c r="F52" s="58" t="e">
        <f t="shared" si="15"/>
        <v>#REF!</v>
      </c>
      <c r="G52" s="58" t="e">
        <f t="shared" si="15"/>
        <v>#REF!</v>
      </c>
      <c r="H52" s="58" t="e">
        <f t="shared" si="15"/>
        <v>#REF!</v>
      </c>
      <c r="I52" s="58" t="e">
        <f t="shared" si="15"/>
        <v>#REF!</v>
      </c>
      <c r="J52" s="58" t="e">
        <f t="shared" si="15"/>
        <v>#REF!</v>
      </c>
      <c r="K52" s="58" t="e">
        <f t="shared" si="15"/>
        <v>#REF!</v>
      </c>
      <c r="L52" s="58" t="e">
        <f t="shared" si="15"/>
        <v>#REF!</v>
      </c>
      <c r="M52" s="58" t="e">
        <f t="shared" si="15"/>
        <v>#REF!</v>
      </c>
      <c r="N52" s="58" t="e">
        <f t="shared" si="15"/>
        <v>#REF!</v>
      </c>
      <c r="O52" s="4"/>
      <c r="P52" s="4"/>
      <c r="Q52" s="4"/>
      <c r="R52" s="4"/>
      <c r="S52" s="4"/>
      <c r="T52" s="4"/>
      <c r="U52" s="4"/>
      <c r="V52" s="4"/>
      <c r="W52" s="4"/>
      <c r="X52" s="4"/>
      <c r="Y52" s="4"/>
      <c r="Z52" s="4"/>
    </row>
    <row r="53" spans="1:26" ht="12.75" customHeight="1" x14ac:dyDescent="0.3">
      <c r="A53" s="52"/>
      <c r="B53" s="52" t="s">
        <v>214</v>
      </c>
      <c r="C53" s="58" t="e">
        <f t="shared" ref="C53:N53" si="16">C32-C11</f>
        <v>#REF!</v>
      </c>
      <c r="D53" s="58" t="e">
        <f t="shared" si="16"/>
        <v>#REF!</v>
      </c>
      <c r="E53" s="58" t="e">
        <f t="shared" si="16"/>
        <v>#REF!</v>
      </c>
      <c r="F53" s="58" t="e">
        <f t="shared" si="16"/>
        <v>#REF!</v>
      </c>
      <c r="G53" s="58" t="e">
        <f t="shared" si="16"/>
        <v>#REF!</v>
      </c>
      <c r="H53" s="58" t="e">
        <f t="shared" si="16"/>
        <v>#REF!</v>
      </c>
      <c r="I53" s="58" t="e">
        <f t="shared" si="16"/>
        <v>#REF!</v>
      </c>
      <c r="J53" s="58" t="e">
        <f t="shared" si="16"/>
        <v>#REF!</v>
      </c>
      <c r="K53" s="58" t="e">
        <f t="shared" si="16"/>
        <v>#REF!</v>
      </c>
      <c r="L53" s="58" t="e">
        <f t="shared" si="16"/>
        <v>#REF!</v>
      </c>
      <c r="M53" s="58" t="e">
        <f t="shared" si="16"/>
        <v>#REF!</v>
      </c>
      <c r="N53" s="58" t="e">
        <f t="shared" si="16"/>
        <v>#REF!</v>
      </c>
      <c r="O53" s="4"/>
      <c r="P53" s="4"/>
      <c r="Q53" s="4"/>
      <c r="R53" s="4"/>
      <c r="S53" s="4"/>
      <c r="T53" s="4"/>
      <c r="U53" s="4"/>
      <c r="V53" s="4"/>
      <c r="W53" s="4"/>
      <c r="X53" s="4"/>
      <c r="Y53" s="4"/>
      <c r="Z53" s="4"/>
    </row>
    <row r="54" spans="1:26" ht="12.75" customHeight="1" x14ac:dyDescent="0.3">
      <c r="A54" s="52"/>
      <c r="B54" s="52" t="s">
        <v>215</v>
      </c>
      <c r="C54" s="58" t="e">
        <f t="shared" ref="C54:N54" si="17">C33-C12</f>
        <v>#REF!</v>
      </c>
      <c r="D54" s="58" t="e">
        <f t="shared" si="17"/>
        <v>#REF!</v>
      </c>
      <c r="E54" s="58" t="e">
        <f t="shared" si="17"/>
        <v>#REF!</v>
      </c>
      <c r="F54" s="58" t="e">
        <f t="shared" si="17"/>
        <v>#REF!</v>
      </c>
      <c r="G54" s="58" t="e">
        <f t="shared" si="17"/>
        <v>#REF!</v>
      </c>
      <c r="H54" s="58" t="e">
        <f t="shared" si="17"/>
        <v>#REF!</v>
      </c>
      <c r="I54" s="58" t="e">
        <f t="shared" si="17"/>
        <v>#REF!</v>
      </c>
      <c r="J54" s="58" t="e">
        <f t="shared" si="17"/>
        <v>#REF!</v>
      </c>
      <c r="K54" s="58" t="e">
        <f t="shared" si="17"/>
        <v>#REF!</v>
      </c>
      <c r="L54" s="58" t="e">
        <f t="shared" si="17"/>
        <v>#REF!</v>
      </c>
      <c r="M54" s="58" t="e">
        <f t="shared" si="17"/>
        <v>#REF!</v>
      </c>
      <c r="N54" s="58" t="e">
        <f t="shared" si="17"/>
        <v>#REF!</v>
      </c>
      <c r="O54" s="4"/>
      <c r="P54" s="4"/>
      <c r="Q54" s="4"/>
      <c r="R54" s="4"/>
      <c r="S54" s="4"/>
      <c r="T54" s="4"/>
      <c r="U54" s="4"/>
      <c r="V54" s="4"/>
      <c r="W54" s="4"/>
      <c r="X54" s="4"/>
      <c r="Y54" s="4"/>
      <c r="Z54" s="4"/>
    </row>
    <row r="55" spans="1:26" ht="12.75" customHeight="1" x14ac:dyDescent="0.3">
      <c r="A55" s="52" t="s">
        <v>216</v>
      </c>
      <c r="B55" s="52" t="s">
        <v>212</v>
      </c>
      <c r="C55" s="58" t="e">
        <f t="shared" ref="C55:N55" si="18">C34-C13</f>
        <v>#REF!</v>
      </c>
      <c r="D55" s="58" t="e">
        <f t="shared" si="18"/>
        <v>#REF!</v>
      </c>
      <c r="E55" s="58" t="e">
        <f t="shared" si="18"/>
        <v>#REF!</v>
      </c>
      <c r="F55" s="58" t="e">
        <f t="shared" si="18"/>
        <v>#REF!</v>
      </c>
      <c r="G55" s="58" t="e">
        <f t="shared" si="18"/>
        <v>#REF!</v>
      </c>
      <c r="H55" s="58" t="e">
        <f t="shared" si="18"/>
        <v>#REF!</v>
      </c>
      <c r="I55" s="58" t="e">
        <f t="shared" si="18"/>
        <v>#REF!</v>
      </c>
      <c r="J55" s="58" t="e">
        <f t="shared" si="18"/>
        <v>#REF!</v>
      </c>
      <c r="K55" s="58" t="e">
        <f t="shared" si="18"/>
        <v>#REF!</v>
      </c>
      <c r="L55" s="58" t="e">
        <f t="shared" si="18"/>
        <v>#REF!</v>
      </c>
      <c r="M55" s="58" t="e">
        <f t="shared" si="18"/>
        <v>#REF!</v>
      </c>
      <c r="N55" s="58" t="e">
        <f t="shared" si="18"/>
        <v>#REF!</v>
      </c>
      <c r="O55" s="4"/>
      <c r="P55" s="4"/>
      <c r="Q55" s="4"/>
      <c r="R55" s="4"/>
      <c r="S55" s="4"/>
      <c r="T55" s="4"/>
      <c r="U55" s="4"/>
      <c r="V55" s="4"/>
      <c r="W55" s="4"/>
      <c r="X55" s="4"/>
      <c r="Y55" s="4"/>
      <c r="Z55" s="4"/>
    </row>
    <row r="56" spans="1:26" ht="12.75" customHeight="1" x14ac:dyDescent="0.3">
      <c r="A56" s="52"/>
      <c r="B56" s="52" t="s">
        <v>213</v>
      </c>
      <c r="C56" s="58" t="e">
        <f t="shared" ref="C56:N56" si="19">C35-C14</f>
        <v>#REF!</v>
      </c>
      <c r="D56" s="58" t="e">
        <f t="shared" si="19"/>
        <v>#REF!</v>
      </c>
      <c r="E56" s="58" t="e">
        <f t="shared" si="19"/>
        <v>#REF!</v>
      </c>
      <c r="F56" s="58" t="e">
        <f t="shared" si="19"/>
        <v>#REF!</v>
      </c>
      <c r="G56" s="58" t="e">
        <f t="shared" si="19"/>
        <v>#REF!</v>
      </c>
      <c r="H56" s="58" t="e">
        <f t="shared" si="19"/>
        <v>#REF!</v>
      </c>
      <c r="I56" s="58" t="e">
        <f t="shared" si="19"/>
        <v>#REF!</v>
      </c>
      <c r="J56" s="58" t="e">
        <f t="shared" si="19"/>
        <v>#REF!</v>
      </c>
      <c r="K56" s="58" t="e">
        <f t="shared" si="19"/>
        <v>#REF!</v>
      </c>
      <c r="L56" s="58" t="e">
        <f t="shared" si="19"/>
        <v>#REF!</v>
      </c>
      <c r="M56" s="58" t="e">
        <f t="shared" si="19"/>
        <v>#REF!</v>
      </c>
      <c r="N56" s="58" t="e">
        <f t="shared" si="19"/>
        <v>#REF!</v>
      </c>
      <c r="O56" s="4"/>
      <c r="P56" s="4"/>
      <c r="Q56" s="4"/>
      <c r="R56" s="4"/>
      <c r="S56" s="4"/>
      <c r="T56" s="4"/>
      <c r="U56" s="4"/>
      <c r="V56" s="4"/>
      <c r="W56" s="4"/>
      <c r="X56" s="4"/>
      <c r="Y56" s="4"/>
      <c r="Z56" s="4"/>
    </row>
    <row r="57" spans="1:26" ht="12.75" customHeight="1" x14ac:dyDescent="0.3">
      <c r="A57" s="52"/>
      <c r="B57" s="52" t="s">
        <v>214</v>
      </c>
      <c r="C57" s="58" t="e">
        <f t="shared" ref="C57:N57" si="20">C36-C15</f>
        <v>#REF!</v>
      </c>
      <c r="D57" s="58" t="e">
        <f t="shared" si="20"/>
        <v>#REF!</v>
      </c>
      <c r="E57" s="58" t="e">
        <f t="shared" si="20"/>
        <v>#REF!</v>
      </c>
      <c r="F57" s="58" t="e">
        <f t="shared" si="20"/>
        <v>#REF!</v>
      </c>
      <c r="G57" s="58" t="e">
        <f t="shared" si="20"/>
        <v>#REF!</v>
      </c>
      <c r="H57" s="58" t="e">
        <f t="shared" si="20"/>
        <v>#REF!</v>
      </c>
      <c r="I57" s="58" t="e">
        <f t="shared" si="20"/>
        <v>#REF!</v>
      </c>
      <c r="J57" s="58" t="e">
        <f t="shared" si="20"/>
        <v>#REF!</v>
      </c>
      <c r="K57" s="58" t="e">
        <f t="shared" si="20"/>
        <v>#REF!</v>
      </c>
      <c r="L57" s="58" t="e">
        <f t="shared" si="20"/>
        <v>#REF!</v>
      </c>
      <c r="M57" s="58" t="e">
        <f t="shared" si="20"/>
        <v>#REF!</v>
      </c>
      <c r="N57" s="58" t="e">
        <f t="shared" si="20"/>
        <v>#REF!</v>
      </c>
      <c r="O57" s="4"/>
      <c r="P57" s="4"/>
      <c r="Q57" s="4"/>
      <c r="R57" s="4"/>
      <c r="S57" s="4"/>
      <c r="T57" s="4"/>
      <c r="U57" s="4"/>
      <c r="V57" s="4"/>
      <c r="W57" s="4"/>
      <c r="X57" s="4"/>
      <c r="Y57" s="4"/>
      <c r="Z57" s="4"/>
    </row>
    <row r="58" spans="1:26" ht="12.75" customHeight="1" x14ac:dyDescent="0.3">
      <c r="A58" s="52"/>
      <c r="B58" s="52" t="s">
        <v>215</v>
      </c>
      <c r="C58" s="58" t="e">
        <f t="shared" ref="C58:N58" si="21">C37-C16</f>
        <v>#REF!</v>
      </c>
      <c r="D58" s="58" t="e">
        <f t="shared" si="21"/>
        <v>#REF!</v>
      </c>
      <c r="E58" s="58" t="e">
        <f t="shared" si="21"/>
        <v>#REF!</v>
      </c>
      <c r="F58" s="58" t="e">
        <f t="shared" si="21"/>
        <v>#REF!</v>
      </c>
      <c r="G58" s="58" t="e">
        <f t="shared" si="21"/>
        <v>#REF!</v>
      </c>
      <c r="H58" s="58" t="e">
        <f t="shared" si="21"/>
        <v>#REF!</v>
      </c>
      <c r="I58" s="58" t="e">
        <f t="shared" si="21"/>
        <v>#REF!</v>
      </c>
      <c r="J58" s="58" t="e">
        <f t="shared" si="21"/>
        <v>#REF!</v>
      </c>
      <c r="K58" s="58" t="e">
        <f t="shared" si="21"/>
        <v>#REF!</v>
      </c>
      <c r="L58" s="58" t="e">
        <f t="shared" si="21"/>
        <v>#REF!</v>
      </c>
      <c r="M58" s="58" t="e">
        <f t="shared" si="21"/>
        <v>#REF!</v>
      </c>
      <c r="N58" s="58" t="e">
        <f t="shared" si="21"/>
        <v>#REF!</v>
      </c>
      <c r="O58" s="4"/>
      <c r="P58" s="4"/>
      <c r="Q58" s="4"/>
      <c r="R58" s="4"/>
      <c r="S58" s="4"/>
      <c r="T58" s="4"/>
      <c r="U58" s="4"/>
      <c r="V58" s="4"/>
      <c r="W58" s="4"/>
      <c r="X58" s="4"/>
      <c r="Y58" s="4"/>
      <c r="Z58" s="4"/>
    </row>
    <row r="59" spans="1:26" ht="12.75" customHeight="1" x14ac:dyDescent="0.3">
      <c r="A59" s="52" t="s">
        <v>217</v>
      </c>
      <c r="B59" s="52" t="s">
        <v>212</v>
      </c>
      <c r="C59" s="58" t="e">
        <f t="shared" ref="C59:N59" si="22">C38-C17</f>
        <v>#REF!</v>
      </c>
      <c r="D59" s="58" t="e">
        <f t="shared" si="22"/>
        <v>#REF!</v>
      </c>
      <c r="E59" s="58" t="e">
        <f t="shared" si="22"/>
        <v>#REF!</v>
      </c>
      <c r="F59" s="58" t="e">
        <f t="shared" si="22"/>
        <v>#REF!</v>
      </c>
      <c r="G59" s="58" t="e">
        <f t="shared" si="22"/>
        <v>#REF!</v>
      </c>
      <c r="H59" s="58" t="e">
        <f t="shared" si="22"/>
        <v>#REF!</v>
      </c>
      <c r="I59" s="58" t="e">
        <f t="shared" si="22"/>
        <v>#REF!</v>
      </c>
      <c r="J59" s="58" t="e">
        <f t="shared" si="22"/>
        <v>#REF!</v>
      </c>
      <c r="K59" s="58" t="e">
        <f t="shared" si="22"/>
        <v>#REF!</v>
      </c>
      <c r="L59" s="58" t="e">
        <f t="shared" si="22"/>
        <v>#REF!</v>
      </c>
      <c r="M59" s="58" t="e">
        <f t="shared" si="22"/>
        <v>#REF!</v>
      </c>
      <c r="N59" s="58" t="e">
        <f t="shared" si="22"/>
        <v>#REF!</v>
      </c>
      <c r="O59" s="4"/>
      <c r="P59" s="4"/>
      <c r="Q59" s="4"/>
      <c r="R59" s="4"/>
      <c r="S59" s="4"/>
      <c r="T59" s="4"/>
      <c r="U59" s="4"/>
      <c r="V59" s="4"/>
      <c r="W59" s="4"/>
      <c r="X59" s="4"/>
      <c r="Y59" s="4"/>
      <c r="Z59" s="4"/>
    </row>
    <row r="60" spans="1:26" ht="12.75" customHeight="1" x14ac:dyDescent="0.3">
      <c r="A60" s="52"/>
      <c r="B60" s="52" t="s">
        <v>213</v>
      </c>
      <c r="C60" s="58" t="e">
        <f t="shared" ref="C60:N60" si="23">C39-C18</f>
        <v>#REF!</v>
      </c>
      <c r="D60" s="58" t="e">
        <f t="shared" si="23"/>
        <v>#REF!</v>
      </c>
      <c r="E60" s="58" t="e">
        <f t="shared" si="23"/>
        <v>#REF!</v>
      </c>
      <c r="F60" s="58" t="e">
        <f t="shared" si="23"/>
        <v>#REF!</v>
      </c>
      <c r="G60" s="58" t="e">
        <f t="shared" si="23"/>
        <v>#REF!</v>
      </c>
      <c r="H60" s="58" t="e">
        <f t="shared" si="23"/>
        <v>#REF!</v>
      </c>
      <c r="I60" s="58" t="e">
        <f t="shared" si="23"/>
        <v>#REF!</v>
      </c>
      <c r="J60" s="58" t="e">
        <f t="shared" si="23"/>
        <v>#REF!</v>
      </c>
      <c r="K60" s="58" t="e">
        <f t="shared" si="23"/>
        <v>#REF!</v>
      </c>
      <c r="L60" s="58" t="e">
        <f t="shared" si="23"/>
        <v>#REF!</v>
      </c>
      <c r="M60" s="58" t="e">
        <f t="shared" si="23"/>
        <v>#REF!</v>
      </c>
      <c r="N60" s="58" t="e">
        <f t="shared" si="23"/>
        <v>#REF!</v>
      </c>
      <c r="O60" s="4"/>
      <c r="P60" s="4"/>
      <c r="Q60" s="4"/>
      <c r="R60" s="4"/>
      <c r="S60" s="4"/>
      <c r="T60" s="4"/>
      <c r="U60" s="4"/>
      <c r="V60" s="4"/>
      <c r="W60" s="4"/>
      <c r="X60" s="4"/>
      <c r="Y60" s="4"/>
      <c r="Z60" s="4"/>
    </row>
    <row r="61" spans="1:26" ht="12.75" customHeight="1" x14ac:dyDescent="0.3">
      <c r="A61" s="52"/>
      <c r="B61" s="52" t="s">
        <v>214</v>
      </c>
      <c r="C61" s="58" t="e">
        <f t="shared" ref="C61:N61" si="24">C40-C19</f>
        <v>#REF!</v>
      </c>
      <c r="D61" s="58" t="e">
        <f t="shared" si="24"/>
        <v>#REF!</v>
      </c>
      <c r="E61" s="58" t="e">
        <f t="shared" si="24"/>
        <v>#REF!</v>
      </c>
      <c r="F61" s="58" t="e">
        <f t="shared" si="24"/>
        <v>#REF!</v>
      </c>
      <c r="G61" s="58" t="e">
        <f t="shared" si="24"/>
        <v>#REF!</v>
      </c>
      <c r="H61" s="58" t="e">
        <f t="shared" si="24"/>
        <v>#REF!</v>
      </c>
      <c r="I61" s="58" t="e">
        <f t="shared" si="24"/>
        <v>#REF!</v>
      </c>
      <c r="J61" s="58" t="e">
        <f t="shared" si="24"/>
        <v>#REF!</v>
      </c>
      <c r="K61" s="58" t="e">
        <f t="shared" si="24"/>
        <v>#REF!</v>
      </c>
      <c r="L61" s="58" t="e">
        <f t="shared" si="24"/>
        <v>#REF!</v>
      </c>
      <c r="M61" s="58" t="e">
        <f t="shared" si="24"/>
        <v>#REF!</v>
      </c>
      <c r="N61" s="58" t="e">
        <f t="shared" si="24"/>
        <v>#REF!</v>
      </c>
      <c r="O61" s="4"/>
      <c r="P61" s="4"/>
      <c r="Q61" s="4"/>
      <c r="R61" s="4"/>
      <c r="S61" s="4"/>
      <c r="T61" s="4"/>
      <c r="U61" s="4"/>
      <c r="V61" s="4"/>
      <c r="W61" s="4"/>
      <c r="X61" s="4"/>
      <c r="Y61" s="4"/>
      <c r="Z61" s="4"/>
    </row>
    <row r="62" spans="1:26" ht="12.75" customHeight="1" x14ac:dyDescent="0.3">
      <c r="A62" s="52"/>
      <c r="B62" s="52" t="s">
        <v>215</v>
      </c>
      <c r="C62" s="58" t="e">
        <f t="shared" ref="C62:N62" si="25">C41-C20</f>
        <v>#REF!</v>
      </c>
      <c r="D62" s="58" t="e">
        <f t="shared" si="25"/>
        <v>#REF!</v>
      </c>
      <c r="E62" s="58" t="e">
        <f t="shared" si="25"/>
        <v>#REF!</v>
      </c>
      <c r="F62" s="58" t="e">
        <f t="shared" si="25"/>
        <v>#REF!</v>
      </c>
      <c r="G62" s="58" t="e">
        <f t="shared" si="25"/>
        <v>#REF!</v>
      </c>
      <c r="H62" s="58" t="e">
        <f t="shared" si="25"/>
        <v>#REF!</v>
      </c>
      <c r="I62" s="58" t="e">
        <f t="shared" si="25"/>
        <v>#REF!</v>
      </c>
      <c r="J62" s="58" t="e">
        <f t="shared" si="25"/>
        <v>#REF!</v>
      </c>
      <c r="K62" s="58" t="e">
        <f t="shared" si="25"/>
        <v>#REF!</v>
      </c>
      <c r="L62" s="58" t="e">
        <f t="shared" si="25"/>
        <v>#REF!</v>
      </c>
      <c r="M62" s="58" t="e">
        <f t="shared" si="25"/>
        <v>#REF!</v>
      </c>
      <c r="N62" s="58" t="e">
        <f t="shared" si="25"/>
        <v>#REF!</v>
      </c>
      <c r="O62" s="4"/>
      <c r="P62" s="4"/>
      <c r="Q62" s="4"/>
      <c r="R62" s="4"/>
      <c r="S62" s="4"/>
      <c r="T62" s="4"/>
      <c r="U62" s="4"/>
      <c r="V62" s="4"/>
      <c r="W62" s="4"/>
      <c r="X62" s="4"/>
      <c r="Y62" s="4"/>
      <c r="Z62" s="4"/>
    </row>
    <row r="63" spans="1:26" ht="12.75" customHeight="1" x14ac:dyDescent="0.3">
      <c r="A63" s="52" t="s">
        <v>198</v>
      </c>
      <c r="B63" s="52" t="s">
        <v>212</v>
      </c>
      <c r="C63" s="58" t="e">
        <f t="shared" ref="C63:N63" si="26">C42-C21</f>
        <v>#REF!</v>
      </c>
      <c r="D63" s="58" t="e">
        <f t="shared" si="26"/>
        <v>#REF!</v>
      </c>
      <c r="E63" s="58" t="e">
        <f t="shared" si="26"/>
        <v>#REF!</v>
      </c>
      <c r="F63" s="58" t="e">
        <f t="shared" si="26"/>
        <v>#REF!</v>
      </c>
      <c r="G63" s="58" t="e">
        <f t="shared" si="26"/>
        <v>#REF!</v>
      </c>
      <c r="H63" s="58" t="e">
        <f t="shared" si="26"/>
        <v>#REF!</v>
      </c>
      <c r="I63" s="58" t="e">
        <f t="shared" si="26"/>
        <v>#REF!</v>
      </c>
      <c r="J63" s="58" t="e">
        <f t="shared" si="26"/>
        <v>#REF!</v>
      </c>
      <c r="K63" s="58" t="e">
        <f t="shared" si="26"/>
        <v>#REF!</v>
      </c>
      <c r="L63" s="58" t="e">
        <f t="shared" si="26"/>
        <v>#REF!</v>
      </c>
      <c r="M63" s="58" t="e">
        <f t="shared" si="26"/>
        <v>#REF!</v>
      </c>
      <c r="N63" s="58" t="e">
        <f t="shared" si="26"/>
        <v>#REF!</v>
      </c>
      <c r="O63" s="4"/>
      <c r="P63" s="4"/>
      <c r="Q63" s="4"/>
      <c r="R63" s="4"/>
      <c r="S63" s="4"/>
      <c r="T63" s="4"/>
      <c r="U63" s="4"/>
      <c r="V63" s="4"/>
      <c r="W63" s="4"/>
      <c r="X63" s="4"/>
      <c r="Y63" s="4"/>
      <c r="Z63" s="4"/>
    </row>
    <row r="64" spans="1:26" ht="12.75" customHeight="1" x14ac:dyDescent="0.3">
      <c r="A64" s="52"/>
      <c r="B64" s="52" t="s">
        <v>213</v>
      </c>
      <c r="C64" s="58" t="e">
        <f t="shared" ref="C64:N64" si="27">C43-C22</f>
        <v>#REF!</v>
      </c>
      <c r="D64" s="58" t="e">
        <f t="shared" si="27"/>
        <v>#REF!</v>
      </c>
      <c r="E64" s="58" t="e">
        <f t="shared" si="27"/>
        <v>#REF!</v>
      </c>
      <c r="F64" s="58" t="e">
        <f t="shared" si="27"/>
        <v>#REF!</v>
      </c>
      <c r="G64" s="58" t="e">
        <f t="shared" si="27"/>
        <v>#REF!</v>
      </c>
      <c r="H64" s="58" t="e">
        <f t="shared" si="27"/>
        <v>#REF!</v>
      </c>
      <c r="I64" s="58" t="e">
        <f t="shared" si="27"/>
        <v>#REF!</v>
      </c>
      <c r="J64" s="58" t="e">
        <f t="shared" si="27"/>
        <v>#REF!</v>
      </c>
      <c r="K64" s="58" t="e">
        <f t="shared" si="27"/>
        <v>#REF!</v>
      </c>
      <c r="L64" s="58" t="e">
        <f t="shared" si="27"/>
        <v>#REF!</v>
      </c>
      <c r="M64" s="58" t="e">
        <f t="shared" si="27"/>
        <v>#REF!</v>
      </c>
      <c r="N64" s="58" t="e">
        <f t="shared" si="27"/>
        <v>#REF!</v>
      </c>
      <c r="O64" s="4"/>
      <c r="P64" s="4"/>
      <c r="Q64" s="4"/>
      <c r="R64" s="4"/>
      <c r="S64" s="4"/>
      <c r="T64" s="4"/>
      <c r="U64" s="4"/>
      <c r="V64" s="4"/>
      <c r="W64" s="4"/>
      <c r="X64" s="4"/>
      <c r="Y64" s="4"/>
      <c r="Z64" s="4"/>
    </row>
    <row r="65" spans="1:26" ht="12.75" customHeight="1" x14ac:dyDescent="0.3">
      <c r="A65" s="52"/>
      <c r="B65" s="52" t="s">
        <v>214</v>
      </c>
      <c r="C65" s="58" t="e">
        <f t="shared" ref="C65:N65" si="28">C44-C23</f>
        <v>#REF!</v>
      </c>
      <c r="D65" s="58" t="e">
        <f t="shared" si="28"/>
        <v>#REF!</v>
      </c>
      <c r="E65" s="58" t="e">
        <f t="shared" si="28"/>
        <v>#REF!</v>
      </c>
      <c r="F65" s="58" t="e">
        <f t="shared" si="28"/>
        <v>#REF!</v>
      </c>
      <c r="G65" s="58" t="e">
        <f t="shared" si="28"/>
        <v>#REF!</v>
      </c>
      <c r="H65" s="58" t="e">
        <f t="shared" si="28"/>
        <v>#REF!</v>
      </c>
      <c r="I65" s="58" t="e">
        <f t="shared" si="28"/>
        <v>#REF!</v>
      </c>
      <c r="J65" s="58" t="e">
        <f t="shared" si="28"/>
        <v>#REF!</v>
      </c>
      <c r="K65" s="58" t="e">
        <f t="shared" si="28"/>
        <v>#REF!</v>
      </c>
      <c r="L65" s="58" t="e">
        <f t="shared" si="28"/>
        <v>#REF!</v>
      </c>
      <c r="M65" s="58" t="e">
        <f t="shared" si="28"/>
        <v>#REF!</v>
      </c>
      <c r="N65" s="58" t="e">
        <f t="shared" si="28"/>
        <v>#REF!</v>
      </c>
      <c r="O65" s="4"/>
      <c r="P65" s="4"/>
      <c r="Q65" s="4"/>
      <c r="R65" s="4"/>
      <c r="S65" s="4"/>
      <c r="T65" s="4"/>
      <c r="U65" s="4"/>
      <c r="V65" s="4"/>
      <c r="W65" s="4"/>
      <c r="X65" s="4"/>
      <c r="Y65" s="4"/>
      <c r="Z65" s="4"/>
    </row>
    <row r="66" spans="1:26" ht="12.75" customHeight="1" x14ac:dyDescent="0.3">
      <c r="A66" s="4"/>
      <c r="B66" s="4" t="s">
        <v>215</v>
      </c>
      <c r="C66" s="58" t="e">
        <f t="shared" ref="C66:N66" si="29">C45-C24</f>
        <v>#REF!</v>
      </c>
      <c r="D66" s="58" t="e">
        <f t="shared" si="29"/>
        <v>#REF!</v>
      </c>
      <c r="E66" s="58" t="e">
        <f t="shared" si="29"/>
        <v>#REF!</v>
      </c>
      <c r="F66" s="58" t="e">
        <f t="shared" si="29"/>
        <v>#REF!</v>
      </c>
      <c r="G66" s="58" t="e">
        <f t="shared" si="29"/>
        <v>#REF!</v>
      </c>
      <c r="H66" s="58" t="e">
        <f t="shared" si="29"/>
        <v>#REF!</v>
      </c>
      <c r="I66" s="58" t="e">
        <f t="shared" si="29"/>
        <v>#REF!</v>
      </c>
      <c r="J66" s="58" t="e">
        <f t="shared" si="29"/>
        <v>#REF!</v>
      </c>
      <c r="K66" s="58" t="e">
        <f t="shared" si="29"/>
        <v>#REF!</v>
      </c>
      <c r="L66" s="58" t="e">
        <f t="shared" si="29"/>
        <v>#REF!</v>
      </c>
      <c r="M66" s="58" t="e">
        <f t="shared" si="29"/>
        <v>#REF!</v>
      </c>
      <c r="N66" s="58" t="e">
        <f t="shared" si="29"/>
        <v>#REF!</v>
      </c>
      <c r="O66" s="4"/>
      <c r="P66" s="4"/>
      <c r="Q66" s="4"/>
      <c r="R66" s="4"/>
      <c r="S66" s="4"/>
      <c r="T66" s="4"/>
      <c r="U66" s="4"/>
      <c r="V66" s="4"/>
      <c r="W66" s="4"/>
      <c r="X66" s="4"/>
      <c r="Y66" s="4"/>
      <c r="Z66" s="4"/>
    </row>
    <row r="67" spans="1:26" ht="189" customHeight="1" x14ac:dyDescent="0.3">
      <c r="A67" s="220" t="s">
        <v>229</v>
      </c>
      <c r="B67" s="221"/>
      <c r="C67" s="221"/>
      <c r="D67" s="221"/>
      <c r="E67" s="221"/>
      <c r="F67" s="221"/>
      <c r="G67" s="221"/>
      <c r="H67" s="221"/>
      <c r="I67" s="221"/>
      <c r="J67" s="221"/>
      <c r="K67" s="169"/>
      <c r="L67" s="169"/>
      <c r="M67" s="169"/>
      <c r="N67" s="169"/>
      <c r="O67" s="4"/>
      <c r="P67" s="4"/>
      <c r="Q67" s="4"/>
      <c r="R67" s="4"/>
      <c r="S67" s="4"/>
      <c r="T67" s="4"/>
      <c r="U67" s="4"/>
      <c r="V67" s="4"/>
      <c r="W67" s="4"/>
      <c r="X67" s="4"/>
      <c r="Y67" s="4"/>
      <c r="Z67" s="4"/>
    </row>
    <row r="68" spans="1:26" ht="24" customHeight="1" x14ac:dyDescent="0.3">
      <c r="A68" s="215" t="s">
        <v>230</v>
      </c>
      <c r="B68" s="216"/>
      <c r="C68" s="216"/>
      <c r="D68" s="216"/>
      <c r="E68" s="216"/>
      <c r="F68" s="216"/>
      <c r="G68" s="216"/>
      <c r="H68" s="216"/>
      <c r="I68" s="216"/>
      <c r="J68" s="216"/>
      <c r="K68" s="169"/>
      <c r="L68" s="169"/>
      <c r="M68" s="169"/>
      <c r="N68" s="169"/>
      <c r="O68" s="4"/>
      <c r="P68" s="4"/>
      <c r="Q68" s="4"/>
      <c r="R68" s="4"/>
      <c r="S68" s="4"/>
      <c r="T68" s="4"/>
      <c r="U68" s="4"/>
      <c r="V68" s="4"/>
      <c r="W68" s="4"/>
      <c r="X68" s="4"/>
      <c r="Y68" s="4"/>
      <c r="Z68" s="4"/>
    </row>
    <row r="69" spans="1:26" ht="24" customHeight="1" x14ac:dyDescent="0.3">
      <c r="A69" s="215" t="s">
        <v>231</v>
      </c>
      <c r="B69" s="216"/>
      <c r="C69" s="216"/>
      <c r="D69" s="216"/>
      <c r="E69" s="216"/>
      <c r="F69" s="216"/>
      <c r="G69" s="216"/>
      <c r="H69" s="216"/>
      <c r="I69" s="216"/>
      <c r="J69" s="216"/>
      <c r="K69" s="169"/>
      <c r="L69" s="169"/>
      <c r="M69" s="169"/>
      <c r="N69" s="169"/>
      <c r="O69" s="4"/>
      <c r="P69" s="4"/>
      <c r="Q69" s="4"/>
      <c r="R69" s="4"/>
      <c r="S69" s="4"/>
      <c r="T69" s="4"/>
      <c r="U69" s="4"/>
      <c r="V69" s="4"/>
      <c r="W69" s="4"/>
      <c r="X69" s="4"/>
      <c r="Y69" s="4"/>
      <c r="Z69" s="4"/>
    </row>
    <row r="70" spans="1:26" ht="27.75" customHeight="1" x14ac:dyDescent="0.3">
      <c r="A70" s="215"/>
      <c r="B70" s="216"/>
      <c r="C70" s="216"/>
      <c r="D70" s="216"/>
      <c r="E70" s="216"/>
      <c r="F70" s="216"/>
      <c r="G70" s="216"/>
      <c r="H70" s="216"/>
      <c r="I70" s="216"/>
      <c r="J70" s="216"/>
      <c r="K70" s="169"/>
      <c r="L70" s="169"/>
      <c r="M70" s="169"/>
      <c r="N70" s="169"/>
      <c r="O70" s="4"/>
      <c r="P70" s="4"/>
      <c r="Q70" s="4"/>
      <c r="R70" s="4"/>
      <c r="S70" s="4"/>
      <c r="T70" s="4"/>
      <c r="U70" s="4"/>
      <c r="V70" s="4"/>
      <c r="W70" s="4"/>
      <c r="X70" s="4"/>
      <c r="Y70" s="4"/>
      <c r="Z70" s="4"/>
    </row>
    <row r="71" spans="1:26" ht="28.5" customHeight="1" x14ac:dyDescent="0.3">
      <c r="A71" s="56" t="s">
        <v>198</v>
      </c>
      <c r="B71" s="163"/>
      <c r="C71" s="51" t="s">
        <v>199</v>
      </c>
      <c r="D71" s="51" t="s">
        <v>200</v>
      </c>
      <c r="E71" s="51" t="s">
        <v>201</v>
      </c>
      <c r="F71" s="51" t="s">
        <v>202</v>
      </c>
      <c r="G71" s="51" t="s">
        <v>203</v>
      </c>
      <c r="H71" s="51" t="s">
        <v>204</v>
      </c>
      <c r="I71" s="51" t="s">
        <v>205</v>
      </c>
      <c r="J71" s="51" t="s">
        <v>206</v>
      </c>
      <c r="K71" s="51" t="s">
        <v>207</v>
      </c>
      <c r="L71" s="51" t="s">
        <v>208</v>
      </c>
      <c r="M71" s="51" t="s">
        <v>209</v>
      </c>
      <c r="N71" s="51" t="s">
        <v>210</v>
      </c>
      <c r="O71" s="4"/>
      <c r="P71" s="4"/>
      <c r="Q71" s="4"/>
      <c r="R71" s="4"/>
      <c r="S71" s="4"/>
      <c r="T71" s="4"/>
      <c r="U71" s="4"/>
      <c r="V71" s="4"/>
      <c r="W71" s="4"/>
      <c r="X71" s="4"/>
      <c r="Y71" s="4"/>
      <c r="Z71" s="4"/>
    </row>
    <row r="72" spans="1:26" ht="12.75" customHeight="1" x14ac:dyDescent="0.3">
      <c r="A72" s="59" t="s">
        <v>211</v>
      </c>
      <c r="B72" s="170" t="s">
        <v>212</v>
      </c>
      <c r="C72" s="60" t="e">
        <f t="shared" ref="C72:N72" si="30">(C51/C9)*100</f>
        <v>#REF!</v>
      </c>
      <c r="D72" s="60" t="e">
        <f t="shared" si="30"/>
        <v>#REF!</v>
      </c>
      <c r="E72" s="60" t="e">
        <f t="shared" si="30"/>
        <v>#REF!</v>
      </c>
      <c r="F72" s="60" t="e">
        <f t="shared" si="30"/>
        <v>#REF!</v>
      </c>
      <c r="G72" s="60" t="e">
        <f t="shared" si="30"/>
        <v>#REF!</v>
      </c>
      <c r="H72" s="60" t="e">
        <f t="shared" si="30"/>
        <v>#REF!</v>
      </c>
      <c r="I72" s="60" t="e">
        <f t="shared" si="30"/>
        <v>#REF!</v>
      </c>
      <c r="J72" s="60" t="e">
        <f t="shared" si="30"/>
        <v>#REF!</v>
      </c>
      <c r="K72" s="60" t="e">
        <f t="shared" si="30"/>
        <v>#REF!</v>
      </c>
      <c r="L72" s="60" t="e">
        <f t="shared" si="30"/>
        <v>#REF!</v>
      </c>
      <c r="M72" s="60" t="e">
        <f t="shared" si="30"/>
        <v>#REF!</v>
      </c>
      <c r="N72" s="60" t="e">
        <f t="shared" si="30"/>
        <v>#REF!</v>
      </c>
      <c r="O72" s="4"/>
      <c r="P72" s="4"/>
      <c r="Q72" s="4"/>
      <c r="R72" s="4"/>
      <c r="S72" s="4"/>
      <c r="T72" s="4"/>
      <c r="U72" s="4"/>
      <c r="V72" s="4"/>
      <c r="W72" s="4"/>
      <c r="X72" s="4"/>
      <c r="Y72" s="4"/>
      <c r="Z72" s="4"/>
    </row>
    <row r="73" spans="1:26" ht="12.75" customHeight="1" x14ac:dyDescent="0.3">
      <c r="A73" s="59"/>
      <c r="B73" s="170" t="s">
        <v>213</v>
      </c>
      <c r="C73" s="60" t="e">
        <f t="shared" ref="C73:N73" si="31">(C52/C10)*100</f>
        <v>#REF!</v>
      </c>
      <c r="D73" s="60" t="e">
        <f t="shared" si="31"/>
        <v>#REF!</v>
      </c>
      <c r="E73" s="60" t="e">
        <f t="shared" si="31"/>
        <v>#REF!</v>
      </c>
      <c r="F73" s="60" t="e">
        <f t="shared" si="31"/>
        <v>#REF!</v>
      </c>
      <c r="G73" s="60" t="e">
        <f t="shared" si="31"/>
        <v>#REF!</v>
      </c>
      <c r="H73" s="60" t="e">
        <f t="shared" si="31"/>
        <v>#REF!</v>
      </c>
      <c r="I73" s="60" t="e">
        <f t="shared" si="31"/>
        <v>#REF!</v>
      </c>
      <c r="J73" s="60" t="e">
        <f t="shared" si="31"/>
        <v>#REF!</v>
      </c>
      <c r="K73" s="60" t="e">
        <f t="shared" si="31"/>
        <v>#REF!</v>
      </c>
      <c r="L73" s="60" t="e">
        <f t="shared" si="31"/>
        <v>#REF!</v>
      </c>
      <c r="M73" s="60" t="e">
        <f t="shared" si="31"/>
        <v>#REF!</v>
      </c>
      <c r="N73" s="60" t="e">
        <f t="shared" si="31"/>
        <v>#REF!</v>
      </c>
      <c r="O73" s="4"/>
      <c r="P73" s="4"/>
      <c r="Q73" s="4"/>
      <c r="R73" s="4"/>
      <c r="S73" s="4"/>
      <c r="T73" s="4"/>
      <c r="U73" s="4"/>
      <c r="V73" s="4"/>
      <c r="W73" s="4"/>
      <c r="X73" s="4"/>
      <c r="Y73" s="4"/>
      <c r="Z73" s="4"/>
    </row>
    <row r="74" spans="1:26" ht="12.75" customHeight="1" x14ac:dyDescent="0.3">
      <c r="A74" s="59"/>
      <c r="B74" s="170" t="s">
        <v>214</v>
      </c>
      <c r="C74" s="60" t="e">
        <f t="shared" ref="C74:N74" si="32">(C53/C11)*100</f>
        <v>#REF!</v>
      </c>
      <c r="D74" s="60" t="e">
        <f t="shared" si="32"/>
        <v>#REF!</v>
      </c>
      <c r="E74" s="60" t="e">
        <f t="shared" si="32"/>
        <v>#REF!</v>
      </c>
      <c r="F74" s="60" t="e">
        <f t="shared" si="32"/>
        <v>#REF!</v>
      </c>
      <c r="G74" s="60" t="e">
        <f t="shared" si="32"/>
        <v>#REF!</v>
      </c>
      <c r="H74" s="60" t="e">
        <f t="shared" si="32"/>
        <v>#REF!</v>
      </c>
      <c r="I74" s="60" t="e">
        <f t="shared" si="32"/>
        <v>#REF!</v>
      </c>
      <c r="J74" s="60" t="e">
        <f t="shared" si="32"/>
        <v>#REF!</v>
      </c>
      <c r="K74" s="60" t="e">
        <f t="shared" si="32"/>
        <v>#REF!</v>
      </c>
      <c r="L74" s="60" t="e">
        <f t="shared" si="32"/>
        <v>#REF!</v>
      </c>
      <c r="M74" s="60" t="e">
        <f t="shared" si="32"/>
        <v>#REF!</v>
      </c>
      <c r="N74" s="60" t="e">
        <f t="shared" si="32"/>
        <v>#REF!</v>
      </c>
      <c r="O74" s="4"/>
      <c r="P74" s="4"/>
      <c r="Q74" s="4"/>
      <c r="R74" s="4"/>
      <c r="S74" s="4"/>
      <c r="T74" s="4"/>
      <c r="U74" s="4"/>
      <c r="V74" s="4"/>
      <c r="W74" s="4"/>
      <c r="X74" s="4"/>
      <c r="Y74" s="4"/>
      <c r="Z74" s="4"/>
    </row>
    <row r="75" spans="1:26" ht="12.75" customHeight="1" x14ac:dyDescent="0.3">
      <c r="A75" s="59"/>
      <c r="B75" s="170" t="s">
        <v>215</v>
      </c>
      <c r="C75" s="60" t="e">
        <f t="shared" ref="C75:N75" si="33">(C54/C12)*100</f>
        <v>#REF!</v>
      </c>
      <c r="D75" s="60" t="e">
        <f t="shared" si="33"/>
        <v>#REF!</v>
      </c>
      <c r="E75" s="60" t="e">
        <f t="shared" si="33"/>
        <v>#REF!</v>
      </c>
      <c r="F75" s="60" t="e">
        <f t="shared" si="33"/>
        <v>#REF!</v>
      </c>
      <c r="G75" s="60" t="e">
        <f t="shared" si="33"/>
        <v>#REF!</v>
      </c>
      <c r="H75" s="60" t="e">
        <f t="shared" si="33"/>
        <v>#REF!</v>
      </c>
      <c r="I75" s="60" t="e">
        <f t="shared" si="33"/>
        <v>#REF!</v>
      </c>
      <c r="J75" s="60" t="e">
        <f t="shared" si="33"/>
        <v>#REF!</v>
      </c>
      <c r="K75" s="60" t="e">
        <f t="shared" si="33"/>
        <v>#REF!</v>
      </c>
      <c r="L75" s="60" t="e">
        <f t="shared" si="33"/>
        <v>#REF!</v>
      </c>
      <c r="M75" s="60" t="e">
        <f t="shared" si="33"/>
        <v>#REF!</v>
      </c>
      <c r="N75" s="60" t="e">
        <f t="shared" si="33"/>
        <v>#REF!</v>
      </c>
      <c r="O75" s="4"/>
      <c r="P75" s="4"/>
      <c r="Q75" s="4"/>
      <c r="R75" s="4"/>
      <c r="S75" s="4"/>
      <c r="T75" s="4"/>
      <c r="U75" s="4"/>
      <c r="V75" s="4"/>
      <c r="W75" s="4"/>
      <c r="X75" s="4"/>
      <c r="Y75" s="4"/>
      <c r="Z75" s="4"/>
    </row>
    <row r="76" spans="1:26" ht="12.75" customHeight="1" x14ac:dyDescent="0.3">
      <c r="A76" s="59" t="s">
        <v>216</v>
      </c>
      <c r="B76" s="170" t="s">
        <v>212</v>
      </c>
      <c r="C76" s="60" t="e">
        <f t="shared" ref="C76:N76" si="34">(C55/C13)*100</f>
        <v>#REF!</v>
      </c>
      <c r="D76" s="60" t="e">
        <f t="shared" si="34"/>
        <v>#REF!</v>
      </c>
      <c r="E76" s="60" t="e">
        <f t="shared" si="34"/>
        <v>#REF!</v>
      </c>
      <c r="F76" s="60" t="e">
        <f t="shared" si="34"/>
        <v>#REF!</v>
      </c>
      <c r="G76" s="60" t="e">
        <f t="shared" si="34"/>
        <v>#REF!</v>
      </c>
      <c r="H76" s="60" t="e">
        <f t="shared" si="34"/>
        <v>#REF!</v>
      </c>
      <c r="I76" s="60" t="e">
        <f t="shared" si="34"/>
        <v>#REF!</v>
      </c>
      <c r="J76" s="60" t="e">
        <f t="shared" si="34"/>
        <v>#REF!</v>
      </c>
      <c r="K76" s="60" t="e">
        <f t="shared" si="34"/>
        <v>#REF!</v>
      </c>
      <c r="L76" s="60" t="e">
        <f t="shared" si="34"/>
        <v>#REF!</v>
      </c>
      <c r="M76" s="60" t="e">
        <f t="shared" si="34"/>
        <v>#REF!</v>
      </c>
      <c r="N76" s="60" t="e">
        <f t="shared" si="34"/>
        <v>#REF!</v>
      </c>
      <c r="O76" s="4"/>
      <c r="P76" s="4"/>
      <c r="Q76" s="4"/>
      <c r="R76" s="4"/>
      <c r="S76" s="4"/>
      <c r="T76" s="4"/>
      <c r="U76" s="4"/>
      <c r="V76" s="4"/>
      <c r="W76" s="4"/>
      <c r="X76" s="4"/>
      <c r="Y76" s="4"/>
      <c r="Z76" s="4"/>
    </row>
    <row r="77" spans="1:26" ht="12.75" customHeight="1" x14ac:dyDescent="0.3">
      <c r="A77" s="59"/>
      <c r="B77" s="170" t="s">
        <v>213</v>
      </c>
      <c r="C77" s="60" t="e">
        <f t="shared" ref="C77:N77" si="35">(C56/C14)*100</f>
        <v>#REF!</v>
      </c>
      <c r="D77" s="60" t="e">
        <f t="shared" si="35"/>
        <v>#REF!</v>
      </c>
      <c r="E77" s="60" t="e">
        <f t="shared" si="35"/>
        <v>#REF!</v>
      </c>
      <c r="F77" s="60" t="e">
        <f t="shared" si="35"/>
        <v>#REF!</v>
      </c>
      <c r="G77" s="60" t="e">
        <f t="shared" si="35"/>
        <v>#REF!</v>
      </c>
      <c r="H77" s="60" t="e">
        <f t="shared" si="35"/>
        <v>#REF!</v>
      </c>
      <c r="I77" s="60" t="e">
        <f t="shared" si="35"/>
        <v>#REF!</v>
      </c>
      <c r="J77" s="60" t="e">
        <f t="shared" si="35"/>
        <v>#REF!</v>
      </c>
      <c r="K77" s="60" t="e">
        <f t="shared" si="35"/>
        <v>#REF!</v>
      </c>
      <c r="L77" s="60" t="e">
        <f t="shared" si="35"/>
        <v>#REF!</v>
      </c>
      <c r="M77" s="60" t="e">
        <f t="shared" si="35"/>
        <v>#REF!</v>
      </c>
      <c r="N77" s="60" t="e">
        <f t="shared" si="35"/>
        <v>#REF!</v>
      </c>
      <c r="O77" s="4"/>
      <c r="P77" s="4"/>
      <c r="Q77" s="4"/>
      <c r="R77" s="4"/>
      <c r="S77" s="4"/>
      <c r="T77" s="4"/>
      <c r="U77" s="4"/>
      <c r="V77" s="4"/>
      <c r="W77" s="4"/>
      <c r="X77" s="4"/>
      <c r="Y77" s="4"/>
      <c r="Z77" s="4"/>
    </row>
    <row r="78" spans="1:26" ht="12.75" customHeight="1" x14ac:dyDescent="0.3">
      <c r="A78" s="59"/>
      <c r="B78" s="170" t="s">
        <v>214</v>
      </c>
      <c r="C78" s="60" t="e">
        <f t="shared" ref="C78:N78" si="36">(C57/C15)*100</f>
        <v>#REF!</v>
      </c>
      <c r="D78" s="60" t="e">
        <f t="shared" si="36"/>
        <v>#REF!</v>
      </c>
      <c r="E78" s="60" t="e">
        <f t="shared" si="36"/>
        <v>#REF!</v>
      </c>
      <c r="F78" s="60" t="e">
        <f t="shared" si="36"/>
        <v>#REF!</v>
      </c>
      <c r="G78" s="60" t="e">
        <f t="shared" si="36"/>
        <v>#REF!</v>
      </c>
      <c r="H78" s="60" t="e">
        <f t="shared" si="36"/>
        <v>#REF!</v>
      </c>
      <c r="I78" s="60" t="e">
        <f t="shared" si="36"/>
        <v>#REF!</v>
      </c>
      <c r="J78" s="60" t="e">
        <f t="shared" si="36"/>
        <v>#REF!</v>
      </c>
      <c r="K78" s="60" t="e">
        <f t="shared" si="36"/>
        <v>#REF!</v>
      </c>
      <c r="L78" s="60" t="e">
        <f t="shared" si="36"/>
        <v>#REF!</v>
      </c>
      <c r="M78" s="60" t="e">
        <f t="shared" si="36"/>
        <v>#REF!</v>
      </c>
      <c r="N78" s="60" t="e">
        <f t="shared" si="36"/>
        <v>#REF!</v>
      </c>
      <c r="O78" s="4"/>
      <c r="P78" s="4"/>
      <c r="Q78" s="4"/>
      <c r="R78" s="4"/>
      <c r="S78" s="4"/>
      <c r="T78" s="4"/>
      <c r="U78" s="4"/>
      <c r="V78" s="4"/>
      <c r="W78" s="4"/>
      <c r="X78" s="4"/>
      <c r="Y78" s="4"/>
      <c r="Z78" s="4"/>
    </row>
    <row r="79" spans="1:26" ht="12.75" customHeight="1" x14ac:dyDescent="0.3">
      <c r="A79" s="59"/>
      <c r="B79" s="170" t="s">
        <v>215</v>
      </c>
      <c r="C79" s="60" t="e">
        <f t="shared" ref="C79:N79" si="37">(C58/C16)*100</f>
        <v>#REF!</v>
      </c>
      <c r="D79" s="60" t="e">
        <f t="shared" si="37"/>
        <v>#REF!</v>
      </c>
      <c r="E79" s="60" t="e">
        <f t="shared" si="37"/>
        <v>#REF!</v>
      </c>
      <c r="F79" s="60" t="e">
        <f t="shared" si="37"/>
        <v>#REF!</v>
      </c>
      <c r="G79" s="60" t="e">
        <f t="shared" si="37"/>
        <v>#REF!</v>
      </c>
      <c r="H79" s="60" t="e">
        <f t="shared" si="37"/>
        <v>#REF!</v>
      </c>
      <c r="I79" s="60" t="e">
        <f t="shared" si="37"/>
        <v>#REF!</v>
      </c>
      <c r="J79" s="60" t="e">
        <f t="shared" si="37"/>
        <v>#REF!</v>
      </c>
      <c r="K79" s="60" t="e">
        <f t="shared" si="37"/>
        <v>#REF!</v>
      </c>
      <c r="L79" s="60" t="e">
        <f t="shared" si="37"/>
        <v>#REF!</v>
      </c>
      <c r="M79" s="60" t="e">
        <f t="shared" si="37"/>
        <v>#REF!</v>
      </c>
      <c r="N79" s="60" t="e">
        <f t="shared" si="37"/>
        <v>#REF!</v>
      </c>
      <c r="O79" s="4"/>
      <c r="P79" s="4"/>
      <c r="Q79" s="4"/>
      <c r="R79" s="4"/>
      <c r="S79" s="4"/>
      <c r="T79" s="4"/>
      <c r="U79" s="4"/>
      <c r="V79" s="4"/>
      <c r="W79" s="4"/>
      <c r="X79" s="4"/>
      <c r="Y79" s="4"/>
      <c r="Z79" s="4"/>
    </row>
    <row r="80" spans="1:26" ht="12.75" customHeight="1" x14ac:dyDescent="0.3">
      <c r="A80" s="59" t="s">
        <v>217</v>
      </c>
      <c r="B80" s="170" t="s">
        <v>212</v>
      </c>
      <c r="C80" s="60" t="e">
        <f t="shared" ref="C80:N80" si="38">(C59/C17)*100</f>
        <v>#REF!</v>
      </c>
      <c r="D80" s="60" t="e">
        <f t="shared" si="38"/>
        <v>#REF!</v>
      </c>
      <c r="E80" s="60" t="e">
        <f t="shared" si="38"/>
        <v>#REF!</v>
      </c>
      <c r="F80" s="60" t="e">
        <f t="shared" si="38"/>
        <v>#REF!</v>
      </c>
      <c r="G80" s="60" t="e">
        <f t="shared" si="38"/>
        <v>#REF!</v>
      </c>
      <c r="H80" s="60" t="e">
        <f t="shared" si="38"/>
        <v>#REF!</v>
      </c>
      <c r="I80" s="60" t="e">
        <f t="shared" si="38"/>
        <v>#REF!</v>
      </c>
      <c r="J80" s="60" t="e">
        <f t="shared" si="38"/>
        <v>#REF!</v>
      </c>
      <c r="K80" s="60" t="e">
        <f t="shared" si="38"/>
        <v>#REF!</v>
      </c>
      <c r="L80" s="60" t="e">
        <f t="shared" si="38"/>
        <v>#REF!</v>
      </c>
      <c r="M80" s="60" t="e">
        <f t="shared" si="38"/>
        <v>#REF!</v>
      </c>
      <c r="N80" s="60" t="e">
        <f t="shared" si="38"/>
        <v>#REF!</v>
      </c>
      <c r="O80" s="4"/>
      <c r="P80" s="4"/>
      <c r="Q80" s="4"/>
      <c r="R80" s="4"/>
      <c r="S80" s="4"/>
      <c r="T80" s="4"/>
      <c r="U80" s="4"/>
      <c r="V80" s="4"/>
      <c r="W80" s="4"/>
      <c r="X80" s="4"/>
      <c r="Y80" s="4"/>
      <c r="Z80" s="4"/>
    </row>
    <row r="81" spans="1:26" ht="12.75" customHeight="1" x14ac:dyDescent="0.3">
      <c r="A81" s="59"/>
      <c r="B81" s="170" t="s">
        <v>213</v>
      </c>
      <c r="C81" s="60" t="e">
        <f t="shared" ref="C81:N81" si="39">(C60/C18)*100</f>
        <v>#REF!</v>
      </c>
      <c r="D81" s="60" t="e">
        <f t="shared" si="39"/>
        <v>#REF!</v>
      </c>
      <c r="E81" s="60" t="e">
        <f t="shared" si="39"/>
        <v>#REF!</v>
      </c>
      <c r="F81" s="60" t="e">
        <f t="shared" si="39"/>
        <v>#REF!</v>
      </c>
      <c r="G81" s="60" t="e">
        <f t="shared" si="39"/>
        <v>#REF!</v>
      </c>
      <c r="H81" s="60" t="e">
        <f t="shared" si="39"/>
        <v>#REF!</v>
      </c>
      <c r="I81" s="60" t="e">
        <f t="shared" si="39"/>
        <v>#REF!</v>
      </c>
      <c r="J81" s="60" t="e">
        <f t="shared" si="39"/>
        <v>#REF!</v>
      </c>
      <c r="K81" s="60" t="e">
        <f t="shared" si="39"/>
        <v>#REF!</v>
      </c>
      <c r="L81" s="60" t="e">
        <f t="shared" si="39"/>
        <v>#REF!</v>
      </c>
      <c r="M81" s="60" t="e">
        <f t="shared" si="39"/>
        <v>#REF!</v>
      </c>
      <c r="N81" s="60" t="e">
        <f t="shared" si="39"/>
        <v>#REF!</v>
      </c>
      <c r="O81" s="4"/>
      <c r="P81" s="4"/>
      <c r="Q81" s="4"/>
      <c r="R81" s="4"/>
      <c r="S81" s="4"/>
      <c r="T81" s="4"/>
      <c r="U81" s="4"/>
      <c r="V81" s="4"/>
      <c r="W81" s="4"/>
      <c r="X81" s="4"/>
      <c r="Y81" s="4"/>
      <c r="Z81" s="4"/>
    </row>
    <row r="82" spans="1:26" ht="12.75" customHeight="1" x14ac:dyDescent="0.3">
      <c r="A82" s="59"/>
      <c r="B82" s="170" t="s">
        <v>214</v>
      </c>
      <c r="C82" s="60" t="e">
        <f t="shared" ref="C82:N82" si="40">(C61/C19)*100</f>
        <v>#REF!</v>
      </c>
      <c r="D82" s="60" t="e">
        <f t="shared" si="40"/>
        <v>#REF!</v>
      </c>
      <c r="E82" s="60" t="e">
        <f t="shared" si="40"/>
        <v>#REF!</v>
      </c>
      <c r="F82" s="60" t="e">
        <f t="shared" si="40"/>
        <v>#REF!</v>
      </c>
      <c r="G82" s="60" t="e">
        <f t="shared" si="40"/>
        <v>#REF!</v>
      </c>
      <c r="H82" s="60" t="e">
        <f t="shared" si="40"/>
        <v>#REF!</v>
      </c>
      <c r="I82" s="60" t="e">
        <f t="shared" si="40"/>
        <v>#REF!</v>
      </c>
      <c r="J82" s="60" t="e">
        <f t="shared" si="40"/>
        <v>#REF!</v>
      </c>
      <c r="K82" s="60" t="e">
        <f t="shared" si="40"/>
        <v>#REF!</v>
      </c>
      <c r="L82" s="60" t="e">
        <f t="shared" si="40"/>
        <v>#REF!</v>
      </c>
      <c r="M82" s="60" t="e">
        <f t="shared" si="40"/>
        <v>#REF!</v>
      </c>
      <c r="N82" s="60" t="e">
        <f t="shared" si="40"/>
        <v>#REF!</v>
      </c>
      <c r="O82" s="4"/>
      <c r="P82" s="4"/>
      <c r="Q82" s="4"/>
      <c r="R82" s="4"/>
      <c r="S82" s="4"/>
      <c r="T82" s="4"/>
      <c r="U82" s="4"/>
      <c r="V82" s="4"/>
      <c r="W82" s="4"/>
      <c r="X82" s="4"/>
      <c r="Y82" s="4"/>
      <c r="Z82" s="4"/>
    </row>
    <row r="83" spans="1:26" ht="12.75" customHeight="1" x14ac:dyDescent="0.3">
      <c r="A83" s="59"/>
      <c r="B83" s="170" t="s">
        <v>215</v>
      </c>
      <c r="C83" s="60" t="e">
        <f t="shared" ref="C83:N83" si="41">(C62/C20)*100</f>
        <v>#REF!</v>
      </c>
      <c r="D83" s="60" t="e">
        <f t="shared" si="41"/>
        <v>#REF!</v>
      </c>
      <c r="E83" s="60" t="e">
        <f t="shared" si="41"/>
        <v>#REF!</v>
      </c>
      <c r="F83" s="60" t="e">
        <f t="shared" si="41"/>
        <v>#REF!</v>
      </c>
      <c r="G83" s="60" t="e">
        <f t="shared" si="41"/>
        <v>#REF!</v>
      </c>
      <c r="H83" s="60" t="e">
        <f t="shared" si="41"/>
        <v>#REF!</v>
      </c>
      <c r="I83" s="60" t="e">
        <f t="shared" si="41"/>
        <v>#REF!</v>
      </c>
      <c r="J83" s="60" t="e">
        <f t="shared" si="41"/>
        <v>#REF!</v>
      </c>
      <c r="K83" s="60" t="e">
        <f t="shared" si="41"/>
        <v>#REF!</v>
      </c>
      <c r="L83" s="60" t="e">
        <f t="shared" si="41"/>
        <v>#REF!</v>
      </c>
      <c r="M83" s="60" t="e">
        <f t="shared" si="41"/>
        <v>#REF!</v>
      </c>
      <c r="N83" s="60" t="e">
        <f t="shared" si="41"/>
        <v>#REF!</v>
      </c>
      <c r="O83" s="4"/>
      <c r="P83" s="4"/>
      <c r="Q83" s="4"/>
      <c r="R83" s="4"/>
      <c r="S83" s="4"/>
      <c r="T83" s="4"/>
      <c r="U83" s="4"/>
      <c r="V83" s="4"/>
      <c r="W83" s="4"/>
      <c r="X83" s="4"/>
      <c r="Y83" s="4"/>
      <c r="Z83" s="4"/>
    </row>
    <row r="84" spans="1:26" ht="12.75" customHeight="1" x14ac:dyDescent="0.3">
      <c r="A84" s="59" t="s">
        <v>198</v>
      </c>
      <c r="B84" s="170" t="s">
        <v>212</v>
      </c>
      <c r="C84" s="60" t="e">
        <f t="shared" ref="C84:N84" si="42">(C63/C21)*100</f>
        <v>#REF!</v>
      </c>
      <c r="D84" s="60" t="e">
        <f t="shared" si="42"/>
        <v>#REF!</v>
      </c>
      <c r="E84" s="60" t="e">
        <f t="shared" si="42"/>
        <v>#REF!</v>
      </c>
      <c r="F84" s="60" t="e">
        <f t="shared" si="42"/>
        <v>#REF!</v>
      </c>
      <c r="G84" s="60" t="e">
        <f t="shared" si="42"/>
        <v>#REF!</v>
      </c>
      <c r="H84" s="60" t="e">
        <f t="shared" si="42"/>
        <v>#REF!</v>
      </c>
      <c r="I84" s="60" t="e">
        <f t="shared" si="42"/>
        <v>#REF!</v>
      </c>
      <c r="J84" s="60" t="e">
        <f t="shared" si="42"/>
        <v>#REF!</v>
      </c>
      <c r="K84" s="60" t="e">
        <f t="shared" si="42"/>
        <v>#REF!</v>
      </c>
      <c r="L84" s="60" t="e">
        <f t="shared" si="42"/>
        <v>#REF!</v>
      </c>
      <c r="M84" s="60" t="e">
        <f t="shared" si="42"/>
        <v>#REF!</v>
      </c>
      <c r="N84" s="60" t="e">
        <f t="shared" si="42"/>
        <v>#REF!</v>
      </c>
      <c r="O84" s="4"/>
      <c r="P84" s="4"/>
      <c r="Q84" s="4"/>
      <c r="R84" s="4"/>
      <c r="S84" s="4"/>
      <c r="T84" s="4"/>
      <c r="U84" s="4"/>
      <c r="V84" s="4"/>
      <c r="W84" s="4"/>
      <c r="X84" s="4"/>
      <c r="Y84" s="4"/>
      <c r="Z84" s="4"/>
    </row>
    <row r="85" spans="1:26" ht="12.75" customHeight="1" x14ac:dyDescent="0.3">
      <c r="A85" s="59"/>
      <c r="B85" s="170" t="s">
        <v>213</v>
      </c>
      <c r="C85" s="60" t="e">
        <f t="shared" ref="C85:N85" si="43">(C64/C22)*100</f>
        <v>#REF!</v>
      </c>
      <c r="D85" s="60" t="e">
        <f t="shared" si="43"/>
        <v>#REF!</v>
      </c>
      <c r="E85" s="60" t="e">
        <f t="shared" si="43"/>
        <v>#REF!</v>
      </c>
      <c r="F85" s="60" t="e">
        <f t="shared" si="43"/>
        <v>#REF!</v>
      </c>
      <c r="G85" s="60" t="e">
        <f t="shared" si="43"/>
        <v>#REF!</v>
      </c>
      <c r="H85" s="60" t="e">
        <f t="shared" si="43"/>
        <v>#REF!</v>
      </c>
      <c r="I85" s="60" t="e">
        <f t="shared" si="43"/>
        <v>#REF!</v>
      </c>
      <c r="J85" s="60" t="e">
        <f t="shared" si="43"/>
        <v>#REF!</v>
      </c>
      <c r="K85" s="60" t="e">
        <f t="shared" si="43"/>
        <v>#REF!</v>
      </c>
      <c r="L85" s="60" t="e">
        <f t="shared" si="43"/>
        <v>#REF!</v>
      </c>
      <c r="M85" s="60" t="e">
        <f t="shared" si="43"/>
        <v>#REF!</v>
      </c>
      <c r="N85" s="60" t="e">
        <f t="shared" si="43"/>
        <v>#REF!</v>
      </c>
      <c r="O85" s="4"/>
      <c r="P85" s="4"/>
      <c r="Q85" s="4"/>
      <c r="R85" s="4"/>
      <c r="S85" s="4"/>
      <c r="T85" s="4"/>
      <c r="U85" s="4"/>
      <c r="V85" s="4"/>
      <c r="W85" s="4"/>
      <c r="X85" s="4"/>
      <c r="Y85" s="4"/>
      <c r="Z85" s="4"/>
    </row>
    <row r="86" spans="1:26" ht="12.75" customHeight="1" x14ac:dyDescent="0.3">
      <c r="A86" s="59"/>
      <c r="B86" s="171" t="s">
        <v>214</v>
      </c>
      <c r="C86" s="60" t="e">
        <f t="shared" ref="C86:N86" si="44">(C65/C23)*100</f>
        <v>#REF!</v>
      </c>
      <c r="D86" s="60" t="e">
        <f t="shared" si="44"/>
        <v>#REF!</v>
      </c>
      <c r="E86" s="60" t="e">
        <f t="shared" si="44"/>
        <v>#REF!</v>
      </c>
      <c r="F86" s="60" t="e">
        <f t="shared" si="44"/>
        <v>#REF!</v>
      </c>
      <c r="G86" s="60" t="e">
        <f t="shared" si="44"/>
        <v>#REF!</v>
      </c>
      <c r="H86" s="60" t="e">
        <f t="shared" si="44"/>
        <v>#REF!</v>
      </c>
      <c r="I86" s="60" t="e">
        <f t="shared" si="44"/>
        <v>#REF!</v>
      </c>
      <c r="J86" s="60" t="e">
        <f t="shared" si="44"/>
        <v>#REF!</v>
      </c>
      <c r="K86" s="60" t="e">
        <f t="shared" si="44"/>
        <v>#REF!</v>
      </c>
      <c r="L86" s="60" t="e">
        <f t="shared" si="44"/>
        <v>#REF!</v>
      </c>
      <c r="M86" s="60" t="e">
        <f t="shared" si="44"/>
        <v>#REF!</v>
      </c>
      <c r="N86" s="60" t="e">
        <f t="shared" si="44"/>
        <v>#REF!</v>
      </c>
      <c r="O86" s="4"/>
      <c r="P86" s="4"/>
      <c r="Q86" s="4"/>
      <c r="R86" s="4"/>
      <c r="S86" s="4"/>
      <c r="T86" s="4"/>
      <c r="U86" s="4"/>
      <c r="V86" s="4"/>
      <c r="W86" s="4"/>
      <c r="X86" s="4"/>
      <c r="Y86" s="4"/>
      <c r="Z86" s="4"/>
    </row>
    <row r="87" spans="1:26" ht="12.75" customHeight="1" x14ac:dyDescent="0.3">
      <c r="A87" s="59"/>
      <c r="B87" s="171" t="s">
        <v>215</v>
      </c>
      <c r="C87" s="60" t="e">
        <f t="shared" ref="C87:N87" si="45">(C66/C24)*100</f>
        <v>#REF!</v>
      </c>
      <c r="D87" s="60" t="e">
        <f t="shared" si="45"/>
        <v>#REF!</v>
      </c>
      <c r="E87" s="60" t="e">
        <f t="shared" si="45"/>
        <v>#REF!</v>
      </c>
      <c r="F87" s="60" t="e">
        <f t="shared" si="45"/>
        <v>#REF!</v>
      </c>
      <c r="G87" s="60" t="e">
        <f t="shared" si="45"/>
        <v>#REF!</v>
      </c>
      <c r="H87" s="60" t="e">
        <f t="shared" si="45"/>
        <v>#REF!</v>
      </c>
      <c r="I87" s="60" t="e">
        <f t="shared" si="45"/>
        <v>#REF!</v>
      </c>
      <c r="J87" s="60" t="e">
        <f t="shared" si="45"/>
        <v>#REF!</v>
      </c>
      <c r="K87" s="60" t="e">
        <f t="shared" si="45"/>
        <v>#REF!</v>
      </c>
      <c r="L87" s="60" t="e">
        <f t="shared" si="45"/>
        <v>#REF!</v>
      </c>
      <c r="M87" s="60" t="e">
        <f t="shared" si="45"/>
        <v>#REF!</v>
      </c>
      <c r="N87" s="60" t="e">
        <f t="shared" si="45"/>
        <v>#REF!</v>
      </c>
      <c r="O87" s="4"/>
      <c r="P87" s="4"/>
      <c r="Q87" s="4"/>
      <c r="R87" s="4"/>
      <c r="S87" s="4"/>
      <c r="T87" s="4"/>
      <c r="U87" s="4"/>
      <c r="V87" s="4"/>
      <c r="W87" s="4"/>
      <c r="X87" s="4"/>
      <c r="Y87" s="4"/>
      <c r="Z87" s="4"/>
    </row>
    <row r="88" spans="1:26" ht="12.7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2.7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2.7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2.7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2.7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2.7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2.7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2.7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2.7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2.7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2.7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2.7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2.7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x14ac:dyDescent="0.3">
      <c r="A120" s="20" t="s">
        <v>232</v>
      </c>
      <c r="B120" s="61" t="s">
        <v>199</v>
      </c>
      <c r="C120" s="61" t="s">
        <v>200</v>
      </c>
      <c r="D120" s="61" t="s">
        <v>201</v>
      </c>
      <c r="E120" s="61" t="s">
        <v>202</v>
      </c>
      <c r="F120" s="61" t="s">
        <v>203</v>
      </c>
      <c r="G120" s="61" t="s">
        <v>204</v>
      </c>
      <c r="H120" s="61" t="s">
        <v>205</v>
      </c>
      <c r="I120" s="61" t="s">
        <v>206</v>
      </c>
      <c r="J120" s="61" t="s">
        <v>207</v>
      </c>
      <c r="K120" s="61" t="s">
        <v>208</v>
      </c>
      <c r="L120" s="61" t="s">
        <v>209</v>
      </c>
      <c r="M120" s="61" t="s">
        <v>210</v>
      </c>
      <c r="N120" s="4"/>
      <c r="O120" s="4"/>
      <c r="P120" s="4"/>
      <c r="Q120" s="4"/>
      <c r="R120" s="4"/>
      <c r="S120" s="4"/>
      <c r="T120" s="4"/>
      <c r="U120" s="4"/>
      <c r="V120" s="4"/>
      <c r="W120" s="4"/>
      <c r="X120" s="4"/>
      <c r="Y120" s="4"/>
      <c r="Z120" s="4"/>
    </row>
    <row r="121" spans="1:26" ht="12.75" customHeight="1" x14ac:dyDescent="0.3">
      <c r="A121" s="172" t="s">
        <v>233</v>
      </c>
      <c r="B121" s="29" t="e">
        <f>EBIT!C7-EBIT!C36</f>
        <v>#REF!</v>
      </c>
      <c r="C121" s="29" t="e">
        <f>EBIT!D7-EBIT!D36</f>
        <v>#REF!</v>
      </c>
      <c r="D121" s="29" t="e">
        <f>EBIT!E7-EBIT!E36</f>
        <v>#REF!</v>
      </c>
      <c r="E121" s="29" t="e">
        <f>EBIT!F7-EBIT!F36</f>
        <v>#REF!</v>
      </c>
      <c r="F121" s="29" t="e">
        <f>EBIT!G7-EBIT!G36</f>
        <v>#REF!</v>
      </c>
      <c r="G121" s="29" t="e">
        <f>EBIT!H7-EBIT!H36</f>
        <v>#REF!</v>
      </c>
      <c r="H121" s="29" t="e">
        <f>EBIT!I7-EBIT!I36</f>
        <v>#REF!</v>
      </c>
      <c r="I121" s="29" t="e">
        <f>EBIT!J7-EBIT!J36</f>
        <v>#REF!</v>
      </c>
      <c r="J121" s="29" t="e">
        <f>EBIT!K7-EBIT!K36</f>
        <v>#REF!</v>
      </c>
      <c r="K121" s="29" t="e">
        <f>EBIT!L7-EBIT!L36</f>
        <v>#REF!</v>
      </c>
      <c r="L121" s="29" t="e">
        <f>EBIT!M7-EBIT!M36</f>
        <v>#REF!</v>
      </c>
      <c r="M121" s="29" t="e">
        <f>EBIT!N7-EBIT!N36</f>
        <v>#REF!</v>
      </c>
      <c r="N121" s="4"/>
      <c r="O121" s="4"/>
      <c r="P121" s="4"/>
      <c r="Q121" s="4"/>
      <c r="R121" s="4"/>
      <c r="S121" s="4"/>
      <c r="T121" s="4"/>
      <c r="U121" s="4"/>
      <c r="V121" s="4"/>
      <c r="W121" s="4"/>
      <c r="X121" s="4"/>
      <c r="Y121" s="4"/>
      <c r="Z121" s="4"/>
    </row>
    <row r="122" spans="1:26" ht="12.75" customHeight="1" x14ac:dyDescent="0.3">
      <c r="A122" s="172" t="s">
        <v>234</v>
      </c>
      <c r="B122" s="29" t="e">
        <f>EBIT!C8-EBIT!C37</f>
        <v>#REF!</v>
      </c>
      <c r="C122" s="29" t="e">
        <f>EBIT!D8-EBIT!D37</f>
        <v>#REF!</v>
      </c>
      <c r="D122" s="29" t="e">
        <f>EBIT!E8-EBIT!E37</f>
        <v>#REF!</v>
      </c>
      <c r="E122" s="29" t="e">
        <f>EBIT!F8-EBIT!F37</f>
        <v>#REF!</v>
      </c>
      <c r="F122" s="29" t="e">
        <f>EBIT!G8-EBIT!G37</f>
        <v>#REF!</v>
      </c>
      <c r="G122" s="29" t="e">
        <f>EBIT!H8-EBIT!H37</f>
        <v>#REF!</v>
      </c>
      <c r="H122" s="29" t="e">
        <f>EBIT!I8-EBIT!I37</f>
        <v>#REF!</v>
      </c>
      <c r="I122" s="29" t="e">
        <f>EBIT!J8-EBIT!J37</f>
        <v>#REF!</v>
      </c>
      <c r="J122" s="29" t="e">
        <f>EBIT!K8-EBIT!K37</f>
        <v>#REF!</v>
      </c>
      <c r="K122" s="29" t="e">
        <f>EBIT!L8-EBIT!L37</f>
        <v>#REF!</v>
      </c>
      <c r="L122" s="29" t="e">
        <f>EBIT!M8-EBIT!M37</f>
        <v>#REF!</v>
      </c>
      <c r="M122" s="29" t="e">
        <f>EBIT!N8-EBIT!N37</f>
        <v>#REF!</v>
      </c>
      <c r="N122" s="4"/>
      <c r="O122" s="4"/>
      <c r="P122" s="4"/>
      <c r="Q122" s="4"/>
      <c r="R122" s="4"/>
      <c r="S122" s="4"/>
      <c r="T122" s="4"/>
      <c r="U122" s="4"/>
      <c r="V122" s="4"/>
      <c r="W122" s="4"/>
      <c r="X122" s="4"/>
      <c r="Y122" s="4"/>
      <c r="Z122" s="4"/>
    </row>
    <row r="123" spans="1:26" ht="12.75" customHeight="1" x14ac:dyDescent="0.3">
      <c r="A123" s="172" t="s">
        <v>235</v>
      </c>
      <c r="B123" s="29" t="e">
        <f>EBIT!C9-EBIT!C38</f>
        <v>#REF!</v>
      </c>
      <c r="C123" s="29" t="e">
        <f>EBIT!D9-EBIT!D38</f>
        <v>#REF!</v>
      </c>
      <c r="D123" s="29" t="e">
        <f>EBIT!E9-EBIT!E38</f>
        <v>#REF!</v>
      </c>
      <c r="E123" s="29" t="e">
        <f>EBIT!F9-EBIT!F38</f>
        <v>#REF!</v>
      </c>
      <c r="F123" s="29" t="e">
        <f>EBIT!G9-EBIT!G38</f>
        <v>#REF!</v>
      </c>
      <c r="G123" s="29" t="e">
        <f>EBIT!H9-EBIT!H38</f>
        <v>#REF!</v>
      </c>
      <c r="H123" s="29" t="e">
        <f>EBIT!I9-EBIT!I38</f>
        <v>#REF!</v>
      </c>
      <c r="I123" s="29" t="e">
        <f>EBIT!J9-EBIT!J38</f>
        <v>#REF!</v>
      </c>
      <c r="J123" s="29" t="e">
        <f>EBIT!K9-EBIT!K38</f>
        <v>#REF!</v>
      </c>
      <c r="K123" s="29" t="e">
        <f>EBIT!L9-EBIT!L38</f>
        <v>#REF!</v>
      </c>
      <c r="L123" s="29" t="e">
        <f>EBIT!M9-EBIT!M38</f>
        <v>#REF!</v>
      </c>
      <c r="M123" s="29" t="e">
        <f>EBIT!N9-EBIT!N38</f>
        <v>#REF!</v>
      </c>
      <c r="N123" s="4"/>
      <c r="O123" s="4"/>
      <c r="P123" s="4"/>
      <c r="Q123" s="4"/>
      <c r="R123" s="4"/>
      <c r="S123" s="4"/>
      <c r="T123" s="4"/>
      <c r="U123" s="4"/>
      <c r="V123" s="4"/>
      <c r="W123" s="4"/>
      <c r="X123" s="4"/>
      <c r="Y123" s="4"/>
      <c r="Z123" s="4"/>
    </row>
    <row r="124" spans="1:26" ht="12.75" customHeight="1" x14ac:dyDescent="0.3">
      <c r="A124" s="173" t="s">
        <v>212</v>
      </c>
      <c r="B124" s="29" t="e">
        <f>EBIT!C39-EBIT!C10</f>
        <v>#REF!</v>
      </c>
      <c r="C124" s="29" t="e">
        <f>EBIT!D39-EBIT!D10</f>
        <v>#REF!</v>
      </c>
      <c r="D124" s="29" t="e">
        <f>EBIT!E39-EBIT!E10</f>
        <v>#REF!</v>
      </c>
      <c r="E124" s="29" t="e">
        <f>EBIT!F39-EBIT!F10</f>
        <v>#REF!</v>
      </c>
      <c r="F124" s="29" t="e">
        <f>EBIT!G39-EBIT!G10</f>
        <v>#REF!</v>
      </c>
      <c r="G124" s="29" t="e">
        <f>EBIT!H39-EBIT!H10</f>
        <v>#REF!</v>
      </c>
      <c r="H124" s="29" t="e">
        <f>EBIT!I39-EBIT!I10</f>
        <v>#REF!</v>
      </c>
      <c r="I124" s="29" t="e">
        <f>EBIT!J39-EBIT!J10</f>
        <v>#REF!</v>
      </c>
      <c r="J124" s="29" t="e">
        <f>EBIT!K39-EBIT!K10</f>
        <v>#REF!</v>
      </c>
      <c r="K124" s="29" t="e">
        <f>EBIT!L39-EBIT!L10</f>
        <v>#REF!</v>
      </c>
      <c r="L124" s="29" t="e">
        <f>EBIT!M39-EBIT!M10</f>
        <v>#REF!</v>
      </c>
      <c r="M124" s="29" t="e">
        <f>EBIT!N39-EBIT!N10</f>
        <v>#REF!</v>
      </c>
      <c r="N124" s="4"/>
      <c r="O124" s="4"/>
      <c r="P124" s="4"/>
      <c r="Q124" s="4"/>
      <c r="R124" s="4"/>
      <c r="S124" s="4"/>
      <c r="T124" s="4"/>
      <c r="U124" s="4"/>
      <c r="V124" s="4"/>
      <c r="W124" s="4"/>
      <c r="X124" s="4"/>
      <c r="Y124" s="4"/>
      <c r="Z124" s="4"/>
    </row>
    <row r="125" spans="1:26" ht="12.75" customHeight="1" x14ac:dyDescent="0.3">
      <c r="A125" s="174" t="s">
        <v>236</v>
      </c>
      <c r="B125" s="175" t="e">
        <f>EBIT!C11-EBIT!C40</f>
        <v>#REF!</v>
      </c>
      <c r="C125" s="175" t="e">
        <f>EBIT!D11-EBIT!D40</f>
        <v>#REF!</v>
      </c>
      <c r="D125" s="175" t="e">
        <f>EBIT!E11-EBIT!E40</f>
        <v>#REF!</v>
      </c>
      <c r="E125" s="175" t="e">
        <f>EBIT!F11-EBIT!F40</f>
        <v>#REF!</v>
      </c>
      <c r="F125" s="175" t="e">
        <f>EBIT!G11-EBIT!G40</f>
        <v>#REF!</v>
      </c>
      <c r="G125" s="175" t="e">
        <f>EBIT!H11-EBIT!H40</f>
        <v>#REF!</v>
      </c>
      <c r="H125" s="175" t="e">
        <f>EBIT!I11-EBIT!I40</f>
        <v>#REF!</v>
      </c>
      <c r="I125" s="175" t="e">
        <f>EBIT!J11-EBIT!J40</f>
        <v>#REF!</v>
      </c>
      <c r="J125" s="175" t="e">
        <f>EBIT!K11-EBIT!K40</f>
        <v>#REF!</v>
      </c>
      <c r="K125" s="175" t="e">
        <f>EBIT!L11-EBIT!L40</f>
        <v>#REF!</v>
      </c>
      <c r="L125" s="175" t="e">
        <f>EBIT!M11-EBIT!M40</f>
        <v>#REF!</v>
      </c>
      <c r="M125" s="175" t="e">
        <f>EBIT!N11-EBIT!N40</f>
        <v>#REF!</v>
      </c>
      <c r="N125" s="4"/>
      <c r="O125" s="4"/>
      <c r="P125" s="4"/>
      <c r="Q125" s="4"/>
      <c r="R125" s="4"/>
      <c r="S125" s="4"/>
      <c r="T125" s="4"/>
      <c r="U125" s="4"/>
      <c r="V125" s="4"/>
      <c r="W125" s="4"/>
      <c r="X125" s="4"/>
      <c r="Y125" s="4"/>
      <c r="Z125" s="4"/>
    </row>
    <row r="126" spans="1:26" ht="12.75" customHeight="1" x14ac:dyDescent="0.3">
      <c r="A126" s="4"/>
      <c r="B126" s="29"/>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x14ac:dyDescent="0.3">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x14ac:dyDescent="0.3">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x14ac:dyDescent="0.3">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x14ac:dyDescent="0.3">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x14ac:dyDescent="0.3">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x14ac:dyDescent="0.3">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x14ac:dyDescent="0.3">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x14ac:dyDescent="0.3">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x14ac:dyDescent="0.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x14ac:dyDescent="0.3">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x14ac:dyDescent="0.3">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x14ac:dyDescent="0.3">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x14ac:dyDescent="0.3">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x14ac:dyDescent="0.3">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x14ac:dyDescent="0.3">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x14ac:dyDescent="0.3">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x14ac:dyDescent="0.3">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x14ac:dyDescent="0.3">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x14ac:dyDescent="0.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x14ac:dyDescent="0.3">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x14ac:dyDescent="0.3">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x14ac:dyDescent="0.3">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x14ac:dyDescent="0.3">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x14ac:dyDescent="0.3">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x14ac:dyDescent="0.3">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x14ac:dyDescent="0.3">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x14ac:dyDescent="0.3">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x14ac:dyDescent="0.3">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x14ac:dyDescent="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x14ac:dyDescent="0.3">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x14ac:dyDescent="0.3">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x14ac:dyDescent="0.3">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x14ac:dyDescent="0.3">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x14ac:dyDescent="0.3">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x14ac:dyDescent="0.3">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x14ac:dyDescent="0.3">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x14ac:dyDescent="0.3">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x14ac:dyDescent="0.3">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x14ac:dyDescent="0.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x14ac:dyDescent="0.3">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x14ac:dyDescent="0.3">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x14ac:dyDescent="0.3">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x14ac:dyDescent="0.3">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x14ac:dyDescent="0.3">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x14ac:dyDescent="0.3">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x14ac:dyDescent="0.3">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x14ac:dyDescent="0.3">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x14ac:dyDescent="0.3">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x14ac:dyDescent="0.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x14ac:dyDescent="0.3">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x14ac:dyDescent="0.3">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x14ac:dyDescent="0.3">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x14ac:dyDescent="0.3">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x14ac:dyDescent="0.3">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x14ac:dyDescent="0.3">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x14ac:dyDescent="0.3">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x14ac:dyDescent="0.3">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x14ac:dyDescent="0.3">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x14ac:dyDescent="0.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x14ac:dyDescent="0.3">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x14ac:dyDescent="0.3">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x14ac:dyDescent="0.3">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x14ac:dyDescent="0.3">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x14ac:dyDescent="0.3">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x14ac:dyDescent="0.3">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x14ac:dyDescent="0.3">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x14ac:dyDescent="0.3">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x14ac:dyDescent="0.3">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x14ac:dyDescent="0.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x14ac:dyDescent="0.3">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x14ac:dyDescent="0.3">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x14ac:dyDescent="0.3">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x14ac:dyDescent="0.3">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x14ac:dyDescent="0.3">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x14ac:dyDescent="0.3">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x14ac:dyDescent="0.3">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x14ac:dyDescent="0.3">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x14ac:dyDescent="0.3">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x14ac:dyDescent="0.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x14ac:dyDescent="0.3">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x14ac:dyDescent="0.3">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x14ac:dyDescent="0.3">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x14ac:dyDescent="0.3">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x14ac:dyDescent="0.3">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x14ac:dyDescent="0.3">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x14ac:dyDescent="0.3">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x14ac:dyDescent="0.3">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x14ac:dyDescent="0.3">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x14ac:dyDescent="0.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x14ac:dyDescent="0.3">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x14ac:dyDescent="0.3">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x14ac:dyDescent="0.3">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x14ac:dyDescent="0.3">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x14ac:dyDescent="0.3">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x14ac:dyDescent="0.3">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x14ac:dyDescent="0.3">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x14ac:dyDescent="0.3">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x14ac:dyDescent="0.3">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x14ac:dyDescent="0.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x14ac:dyDescent="0.3">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x14ac:dyDescent="0.3">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x14ac:dyDescent="0.3">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x14ac:dyDescent="0.3">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x14ac:dyDescent="0.3">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x14ac:dyDescent="0.3">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x14ac:dyDescent="0.3">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x14ac:dyDescent="0.3">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x14ac:dyDescent="0.3">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x14ac:dyDescent="0.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x14ac:dyDescent="0.3">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x14ac:dyDescent="0.3">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x14ac:dyDescent="0.3">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x14ac:dyDescent="0.3">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x14ac:dyDescent="0.3">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x14ac:dyDescent="0.3">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x14ac:dyDescent="0.3">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x14ac:dyDescent="0.3">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x14ac:dyDescent="0.3">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x14ac:dyDescent="0.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x14ac:dyDescent="0.3">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x14ac:dyDescent="0.3">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x14ac:dyDescent="0.3">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x14ac:dyDescent="0.3">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x14ac:dyDescent="0.3">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x14ac:dyDescent="0.3">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x14ac:dyDescent="0.3">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x14ac:dyDescent="0.3">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x14ac:dyDescent="0.3">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x14ac:dyDescent="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x14ac:dyDescent="0.3">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x14ac:dyDescent="0.3">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x14ac:dyDescent="0.3">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x14ac:dyDescent="0.3">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x14ac:dyDescent="0.3">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x14ac:dyDescent="0.3">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x14ac:dyDescent="0.3">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x14ac:dyDescent="0.3">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x14ac:dyDescent="0.3">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x14ac:dyDescent="0.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x14ac:dyDescent="0.3">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x14ac:dyDescent="0.3">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x14ac:dyDescent="0.3">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x14ac:dyDescent="0.3">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x14ac:dyDescent="0.3">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x14ac:dyDescent="0.3">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x14ac:dyDescent="0.3">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x14ac:dyDescent="0.3">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x14ac:dyDescent="0.3">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x14ac:dyDescent="0.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x14ac:dyDescent="0.3">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x14ac:dyDescent="0.3">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x14ac:dyDescent="0.3">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x14ac:dyDescent="0.3">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x14ac:dyDescent="0.3">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x14ac:dyDescent="0.3">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x14ac:dyDescent="0.3">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x14ac:dyDescent="0.3">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x14ac:dyDescent="0.3">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x14ac:dyDescent="0.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x14ac:dyDescent="0.3">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x14ac:dyDescent="0.3">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x14ac:dyDescent="0.3">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x14ac:dyDescent="0.3">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x14ac:dyDescent="0.3">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x14ac:dyDescent="0.3">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x14ac:dyDescent="0.3">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x14ac:dyDescent="0.3">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x14ac:dyDescent="0.3">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x14ac:dyDescent="0.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x14ac:dyDescent="0.3">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x14ac:dyDescent="0.3">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x14ac:dyDescent="0.3">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x14ac:dyDescent="0.3">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x14ac:dyDescent="0.3">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x14ac:dyDescent="0.3">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x14ac:dyDescent="0.3">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x14ac:dyDescent="0.3">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x14ac:dyDescent="0.3">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x14ac:dyDescent="0.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x14ac:dyDescent="0.3">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x14ac:dyDescent="0.3">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x14ac:dyDescent="0.3">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x14ac:dyDescent="0.3">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x14ac:dyDescent="0.3">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x14ac:dyDescent="0.3">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x14ac:dyDescent="0.3">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x14ac:dyDescent="0.3">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x14ac:dyDescent="0.3">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x14ac:dyDescent="0.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x14ac:dyDescent="0.3">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x14ac:dyDescent="0.3">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x14ac:dyDescent="0.3">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x14ac:dyDescent="0.3">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x14ac:dyDescent="0.3">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x14ac:dyDescent="0.3">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x14ac:dyDescent="0.3">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x14ac:dyDescent="0.3">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x14ac:dyDescent="0.3">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x14ac:dyDescent="0.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x14ac:dyDescent="0.3">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x14ac:dyDescent="0.3">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x14ac:dyDescent="0.3">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x14ac:dyDescent="0.3">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x14ac:dyDescent="0.3">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x14ac:dyDescent="0.3">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x14ac:dyDescent="0.3">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x14ac:dyDescent="0.3">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x14ac:dyDescent="0.3">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x14ac:dyDescent="0.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x14ac:dyDescent="0.3">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x14ac:dyDescent="0.3">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x14ac:dyDescent="0.3">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x14ac:dyDescent="0.3">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x14ac:dyDescent="0.3">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x14ac:dyDescent="0.3">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x14ac:dyDescent="0.3">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x14ac:dyDescent="0.3">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x14ac:dyDescent="0.3">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x14ac:dyDescent="0.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x14ac:dyDescent="0.3">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x14ac:dyDescent="0.3">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x14ac:dyDescent="0.3">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x14ac:dyDescent="0.3">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x14ac:dyDescent="0.3">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x14ac:dyDescent="0.3">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x14ac:dyDescent="0.3">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x14ac:dyDescent="0.3">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x14ac:dyDescent="0.3">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x14ac:dyDescent="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x14ac:dyDescent="0.3">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x14ac:dyDescent="0.3">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x14ac:dyDescent="0.3">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x14ac:dyDescent="0.3">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x14ac:dyDescent="0.3">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x14ac:dyDescent="0.3">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x14ac:dyDescent="0.3">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x14ac:dyDescent="0.3">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x14ac:dyDescent="0.3">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x14ac:dyDescent="0.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x14ac:dyDescent="0.3">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x14ac:dyDescent="0.3">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x14ac:dyDescent="0.3">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x14ac:dyDescent="0.3">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x14ac:dyDescent="0.3">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x14ac:dyDescent="0.3">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x14ac:dyDescent="0.3">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x14ac:dyDescent="0.3">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x14ac:dyDescent="0.3">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x14ac:dyDescent="0.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x14ac:dyDescent="0.3">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x14ac:dyDescent="0.3">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x14ac:dyDescent="0.3">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x14ac:dyDescent="0.3">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x14ac:dyDescent="0.3">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x14ac:dyDescent="0.3">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x14ac:dyDescent="0.3">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x14ac:dyDescent="0.3">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x14ac:dyDescent="0.3">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x14ac:dyDescent="0.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x14ac:dyDescent="0.3">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x14ac:dyDescent="0.3">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x14ac:dyDescent="0.3">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x14ac:dyDescent="0.3">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x14ac:dyDescent="0.3">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x14ac:dyDescent="0.3">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x14ac:dyDescent="0.3">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x14ac:dyDescent="0.3">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x14ac:dyDescent="0.3">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x14ac:dyDescent="0.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x14ac:dyDescent="0.3">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x14ac:dyDescent="0.3">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x14ac:dyDescent="0.3">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x14ac:dyDescent="0.3">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x14ac:dyDescent="0.3">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x14ac:dyDescent="0.3">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x14ac:dyDescent="0.3">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x14ac:dyDescent="0.3">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x14ac:dyDescent="0.3">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x14ac:dyDescent="0.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x14ac:dyDescent="0.3">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x14ac:dyDescent="0.3">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x14ac:dyDescent="0.3">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x14ac:dyDescent="0.3">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x14ac:dyDescent="0.3">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x14ac:dyDescent="0.3">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x14ac:dyDescent="0.3">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x14ac:dyDescent="0.3">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x14ac:dyDescent="0.3">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x14ac:dyDescent="0.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x14ac:dyDescent="0.3">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x14ac:dyDescent="0.3">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x14ac:dyDescent="0.3">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x14ac:dyDescent="0.3">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x14ac:dyDescent="0.3">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x14ac:dyDescent="0.3">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x14ac:dyDescent="0.3">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x14ac:dyDescent="0.3">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x14ac:dyDescent="0.3">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x14ac:dyDescent="0.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x14ac:dyDescent="0.3">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x14ac:dyDescent="0.3">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x14ac:dyDescent="0.3">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x14ac:dyDescent="0.3">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x14ac:dyDescent="0.3">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x14ac:dyDescent="0.3">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x14ac:dyDescent="0.3">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x14ac:dyDescent="0.3">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x14ac:dyDescent="0.3">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x14ac:dyDescent="0.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x14ac:dyDescent="0.3">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x14ac:dyDescent="0.3">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x14ac:dyDescent="0.3">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x14ac:dyDescent="0.3">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x14ac:dyDescent="0.3">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x14ac:dyDescent="0.3">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x14ac:dyDescent="0.3">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x14ac:dyDescent="0.3">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x14ac:dyDescent="0.3">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x14ac:dyDescent="0.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x14ac:dyDescent="0.3">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x14ac:dyDescent="0.3">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x14ac:dyDescent="0.3">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x14ac:dyDescent="0.3">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x14ac:dyDescent="0.3">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x14ac:dyDescent="0.3">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x14ac:dyDescent="0.3">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x14ac:dyDescent="0.3">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x14ac:dyDescent="0.3">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x14ac:dyDescent="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x14ac:dyDescent="0.3">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x14ac:dyDescent="0.3">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x14ac:dyDescent="0.3">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x14ac:dyDescent="0.3">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x14ac:dyDescent="0.3">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x14ac:dyDescent="0.3">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x14ac:dyDescent="0.3">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x14ac:dyDescent="0.3">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x14ac:dyDescent="0.3">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x14ac:dyDescent="0.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x14ac:dyDescent="0.3">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x14ac:dyDescent="0.3">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x14ac:dyDescent="0.3">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x14ac:dyDescent="0.3">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x14ac:dyDescent="0.3">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x14ac:dyDescent="0.3">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x14ac:dyDescent="0.3">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x14ac:dyDescent="0.3">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x14ac:dyDescent="0.3">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x14ac:dyDescent="0.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x14ac:dyDescent="0.3">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x14ac:dyDescent="0.3">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x14ac:dyDescent="0.3">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x14ac:dyDescent="0.3">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x14ac:dyDescent="0.3">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x14ac:dyDescent="0.3">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x14ac:dyDescent="0.3">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x14ac:dyDescent="0.3">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x14ac:dyDescent="0.3">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x14ac:dyDescent="0.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x14ac:dyDescent="0.3">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x14ac:dyDescent="0.3">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x14ac:dyDescent="0.3">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x14ac:dyDescent="0.3">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x14ac:dyDescent="0.3">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x14ac:dyDescent="0.3">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x14ac:dyDescent="0.3">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x14ac:dyDescent="0.3">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x14ac:dyDescent="0.3">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x14ac:dyDescent="0.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x14ac:dyDescent="0.3">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x14ac:dyDescent="0.3">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x14ac:dyDescent="0.3">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x14ac:dyDescent="0.3">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x14ac:dyDescent="0.3">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x14ac:dyDescent="0.3">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x14ac:dyDescent="0.3">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x14ac:dyDescent="0.3">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x14ac:dyDescent="0.3">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x14ac:dyDescent="0.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x14ac:dyDescent="0.3">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x14ac:dyDescent="0.3">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x14ac:dyDescent="0.3">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x14ac:dyDescent="0.3">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x14ac:dyDescent="0.3">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x14ac:dyDescent="0.3">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x14ac:dyDescent="0.3">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x14ac:dyDescent="0.3">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x14ac:dyDescent="0.3">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x14ac:dyDescent="0.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x14ac:dyDescent="0.3">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x14ac:dyDescent="0.3">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x14ac:dyDescent="0.3">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x14ac:dyDescent="0.3">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x14ac:dyDescent="0.3">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x14ac:dyDescent="0.3">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x14ac:dyDescent="0.3">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x14ac:dyDescent="0.3">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x14ac:dyDescent="0.3">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x14ac:dyDescent="0.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x14ac:dyDescent="0.3">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x14ac:dyDescent="0.3">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x14ac:dyDescent="0.3">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x14ac:dyDescent="0.3">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x14ac:dyDescent="0.3">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x14ac:dyDescent="0.3">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x14ac:dyDescent="0.3">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x14ac:dyDescent="0.3">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x14ac:dyDescent="0.3">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x14ac:dyDescent="0.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x14ac:dyDescent="0.3">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x14ac:dyDescent="0.3">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x14ac:dyDescent="0.3">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x14ac:dyDescent="0.3">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x14ac:dyDescent="0.3">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x14ac:dyDescent="0.3">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x14ac:dyDescent="0.3">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x14ac:dyDescent="0.3">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x14ac:dyDescent="0.3">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x14ac:dyDescent="0.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x14ac:dyDescent="0.3">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x14ac:dyDescent="0.3">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x14ac:dyDescent="0.3">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x14ac:dyDescent="0.3">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x14ac:dyDescent="0.3">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x14ac:dyDescent="0.3">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x14ac:dyDescent="0.3">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x14ac:dyDescent="0.3">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x14ac:dyDescent="0.3">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x14ac:dyDescent="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x14ac:dyDescent="0.3">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x14ac:dyDescent="0.3">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x14ac:dyDescent="0.3">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x14ac:dyDescent="0.3">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x14ac:dyDescent="0.3">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x14ac:dyDescent="0.3">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x14ac:dyDescent="0.3">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x14ac:dyDescent="0.3">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x14ac:dyDescent="0.3">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x14ac:dyDescent="0.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x14ac:dyDescent="0.3">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x14ac:dyDescent="0.3">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x14ac:dyDescent="0.3">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x14ac:dyDescent="0.3">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x14ac:dyDescent="0.3">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x14ac:dyDescent="0.3">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x14ac:dyDescent="0.3">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x14ac:dyDescent="0.3">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x14ac:dyDescent="0.3">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x14ac:dyDescent="0.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x14ac:dyDescent="0.3">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x14ac:dyDescent="0.3">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x14ac:dyDescent="0.3">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x14ac:dyDescent="0.3">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x14ac:dyDescent="0.3">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x14ac:dyDescent="0.3">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x14ac:dyDescent="0.3">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x14ac:dyDescent="0.3">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x14ac:dyDescent="0.3">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x14ac:dyDescent="0.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x14ac:dyDescent="0.3">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x14ac:dyDescent="0.3">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x14ac:dyDescent="0.3">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x14ac:dyDescent="0.3">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x14ac:dyDescent="0.3">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x14ac:dyDescent="0.3">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x14ac:dyDescent="0.3">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x14ac:dyDescent="0.3">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x14ac:dyDescent="0.3">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x14ac:dyDescent="0.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x14ac:dyDescent="0.3">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x14ac:dyDescent="0.3">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x14ac:dyDescent="0.3">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x14ac:dyDescent="0.3">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x14ac:dyDescent="0.3">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x14ac:dyDescent="0.3">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x14ac:dyDescent="0.3">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x14ac:dyDescent="0.3">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x14ac:dyDescent="0.3">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x14ac:dyDescent="0.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x14ac:dyDescent="0.3">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x14ac:dyDescent="0.3">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x14ac:dyDescent="0.3">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x14ac:dyDescent="0.3">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x14ac:dyDescent="0.3">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x14ac:dyDescent="0.3">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x14ac:dyDescent="0.3">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x14ac:dyDescent="0.3">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x14ac:dyDescent="0.3">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x14ac:dyDescent="0.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x14ac:dyDescent="0.3">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x14ac:dyDescent="0.3">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x14ac:dyDescent="0.3">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x14ac:dyDescent="0.3">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x14ac:dyDescent="0.3">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x14ac:dyDescent="0.3">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x14ac:dyDescent="0.3">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x14ac:dyDescent="0.3">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x14ac:dyDescent="0.3">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x14ac:dyDescent="0.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x14ac:dyDescent="0.3">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x14ac:dyDescent="0.3">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x14ac:dyDescent="0.3">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x14ac:dyDescent="0.3">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x14ac:dyDescent="0.3">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x14ac:dyDescent="0.3">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x14ac:dyDescent="0.3">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x14ac:dyDescent="0.3">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x14ac:dyDescent="0.3">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x14ac:dyDescent="0.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x14ac:dyDescent="0.3">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x14ac:dyDescent="0.3">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x14ac:dyDescent="0.3">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x14ac:dyDescent="0.3">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x14ac:dyDescent="0.3">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x14ac:dyDescent="0.3">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x14ac:dyDescent="0.3">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x14ac:dyDescent="0.3">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x14ac:dyDescent="0.3">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x14ac:dyDescent="0.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x14ac:dyDescent="0.3">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x14ac:dyDescent="0.3">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x14ac:dyDescent="0.3">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x14ac:dyDescent="0.3">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x14ac:dyDescent="0.3">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x14ac:dyDescent="0.3">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x14ac:dyDescent="0.3">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x14ac:dyDescent="0.3">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x14ac:dyDescent="0.3">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x14ac:dyDescent="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x14ac:dyDescent="0.3">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x14ac:dyDescent="0.3">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x14ac:dyDescent="0.3">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x14ac:dyDescent="0.3">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x14ac:dyDescent="0.3">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x14ac:dyDescent="0.3">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x14ac:dyDescent="0.3">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x14ac:dyDescent="0.3">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x14ac:dyDescent="0.3">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x14ac:dyDescent="0.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x14ac:dyDescent="0.3">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x14ac:dyDescent="0.3">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x14ac:dyDescent="0.3">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x14ac:dyDescent="0.3">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x14ac:dyDescent="0.3">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x14ac:dyDescent="0.3">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x14ac:dyDescent="0.3">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x14ac:dyDescent="0.3">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x14ac:dyDescent="0.3">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x14ac:dyDescent="0.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x14ac:dyDescent="0.3">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x14ac:dyDescent="0.3">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x14ac:dyDescent="0.3">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x14ac:dyDescent="0.3">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x14ac:dyDescent="0.3">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x14ac:dyDescent="0.3">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x14ac:dyDescent="0.3">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x14ac:dyDescent="0.3">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x14ac:dyDescent="0.3">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x14ac:dyDescent="0.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x14ac:dyDescent="0.3">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x14ac:dyDescent="0.3">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x14ac:dyDescent="0.3">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x14ac:dyDescent="0.3">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x14ac:dyDescent="0.3">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x14ac:dyDescent="0.3">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x14ac:dyDescent="0.3">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x14ac:dyDescent="0.3">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x14ac:dyDescent="0.3">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x14ac:dyDescent="0.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x14ac:dyDescent="0.3">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x14ac:dyDescent="0.3">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x14ac:dyDescent="0.3">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x14ac:dyDescent="0.3">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x14ac:dyDescent="0.3">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x14ac:dyDescent="0.3">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x14ac:dyDescent="0.3">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x14ac:dyDescent="0.3">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x14ac:dyDescent="0.3">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x14ac:dyDescent="0.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x14ac:dyDescent="0.3">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x14ac:dyDescent="0.3">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x14ac:dyDescent="0.3">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x14ac:dyDescent="0.3">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x14ac:dyDescent="0.3">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x14ac:dyDescent="0.3">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x14ac:dyDescent="0.3">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x14ac:dyDescent="0.3">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x14ac:dyDescent="0.3">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x14ac:dyDescent="0.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x14ac:dyDescent="0.3">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x14ac:dyDescent="0.3">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x14ac:dyDescent="0.3">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x14ac:dyDescent="0.3">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x14ac:dyDescent="0.3">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x14ac:dyDescent="0.3">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x14ac:dyDescent="0.3">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x14ac:dyDescent="0.3">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x14ac:dyDescent="0.3">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x14ac:dyDescent="0.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x14ac:dyDescent="0.3">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x14ac:dyDescent="0.3">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x14ac:dyDescent="0.3">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x14ac:dyDescent="0.3">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x14ac:dyDescent="0.3">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x14ac:dyDescent="0.3">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x14ac:dyDescent="0.3">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x14ac:dyDescent="0.3">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x14ac:dyDescent="0.3">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x14ac:dyDescent="0.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x14ac:dyDescent="0.3">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x14ac:dyDescent="0.3">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x14ac:dyDescent="0.3">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x14ac:dyDescent="0.3">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x14ac:dyDescent="0.3">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x14ac:dyDescent="0.3">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x14ac:dyDescent="0.3">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x14ac:dyDescent="0.3">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x14ac:dyDescent="0.3">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x14ac:dyDescent="0.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x14ac:dyDescent="0.3">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x14ac:dyDescent="0.3">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x14ac:dyDescent="0.3">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x14ac:dyDescent="0.3">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x14ac:dyDescent="0.3">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x14ac:dyDescent="0.3">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x14ac:dyDescent="0.3">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x14ac:dyDescent="0.3">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x14ac:dyDescent="0.3">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x14ac:dyDescent="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x14ac:dyDescent="0.3">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x14ac:dyDescent="0.3">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x14ac:dyDescent="0.3">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x14ac:dyDescent="0.3">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x14ac:dyDescent="0.3">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x14ac:dyDescent="0.3">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x14ac:dyDescent="0.3">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x14ac:dyDescent="0.3">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x14ac:dyDescent="0.3">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x14ac:dyDescent="0.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x14ac:dyDescent="0.3">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x14ac:dyDescent="0.3">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x14ac:dyDescent="0.3">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x14ac:dyDescent="0.3">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x14ac:dyDescent="0.3">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x14ac:dyDescent="0.3">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x14ac:dyDescent="0.3">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x14ac:dyDescent="0.3">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x14ac:dyDescent="0.3">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x14ac:dyDescent="0.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x14ac:dyDescent="0.3">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x14ac:dyDescent="0.3">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x14ac:dyDescent="0.3">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x14ac:dyDescent="0.3">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x14ac:dyDescent="0.3">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x14ac:dyDescent="0.3">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x14ac:dyDescent="0.3">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x14ac:dyDescent="0.3">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x14ac:dyDescent="0.3">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x14ac:dyDescent="0.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x14ac:dyDescent="0.3">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x14ac:dyDescent="0.3">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x14ac:dyDescent="0.3">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x14ac:dyDescent="0.3">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x14ac:dyDescent="0.3">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x14ac:dyDescent="0.3">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x14ac:dyDescent="0.3">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x14ac:dyDescent="0.3">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x14ac:dyDescent="0.3">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x14ac:dyDescent="0.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x14ac:dyDescent="0.3">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x14ac:dyDescent="0.3">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x14ac:dyDescent="0.3">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x14ac:dyDescent="0.3">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x14ac:dyDescent="0.3">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x14ac:dyDescent="0.3">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x14ac:dyDescent="0.3">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x14ac:dyDescent="0.3">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x14ac:dyDescent="0.3">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x14ac:dyDescent="0.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x14ac:dyDescent="0.3">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x14ac:dyDescent="0.3">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x14ac:dyDescent="0.3">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x14ac:dyDescent="0.3">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x14ac:dyDescent="0.3">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x14ac:dyDescent="0.3">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x14ac:dyDescent="0.3">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x14ac:dyDescent="0.3">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x14ac:dyDescent="0.3">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x14ac:dyDescent="0.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x14ac:dyDescent="0.3">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x14ac:dyDescent="0.3">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x14ac:dyDescent="0.3">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x14ac:dyDescent="0.3">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x14ac:dyDescent="0.3">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x14ac:dyDescent="0.3">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x14ac:dyDescent="0.3">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x14ac:dyDescent="0.3">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x14ac:dyDescent="0.3">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x14ac:dyDescent="0.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x14ac:dyDescent="0.3">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x14ac:dyDescent="0.3">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x14ac:dyDescent="0.3">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x14ac:dyDescent="0.3">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x14ac:dyDescent="0.3">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x14ac:dyDescent="0.3">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x14ac:dyDescent="0.3">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x14ac:dyDescent="0.3">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x14ac:dyDescent="0.3">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x14ac:dyDescent="0.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x14ac:dyDescent="0.3">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x14ac:dyDescent="0.3">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x14ac:dyDescent="0.3">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x14ac:dyDescent="0.3">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x14ac:dyDescent="0.3">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x14ac:dyDescent="0.3">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x14ac:dyDescent="0.3">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x14ac:dyDescent="0.3">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x14ac:dyDescent="0.3">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x14ac:dyDescent="0.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x14ac:dyDescent="0.3">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x14ac:dyDescent="0.3">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x14ac:dyDescent="0.3">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x14ac:dyDescent="0.3">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x14ac:dyDescent="0.3">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x14ac:dyDescent="0.3">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x14ac:dyDescent="0.3">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3">
    <mergeCell ref="A70:J70"/>
    <mergeCell ref="A1:E1"/>
    <mergeCell ref="A2:K2"/>
    <mergeCell ref="A4:J4"/>
    <mergeCell ref="A6:V6"/>
    <mergeCell ref="A26:K26"/>
    <mergeCell ref="A28:V28"/>
    <mergeCell ref="A46:J46"/>
    <mergeCell ref="A47:J47"/>
    <mergeCell ref="A48:J48"/>
    <mergeCell ref="A67:J67"/>
    <mergeCell ref="A68:J68"/>
    <mergeCell ref="A69:J69"/>
  </mergeCells>
  <conditionalFormatting sqref="C72:N87">
    <cfRule type="cellIs" dxfId="0" priority="1" operator="greaterThan">
      <formula>5</formula>
    </cfRule>
  </conditionalFormatting>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Z1000"/>
  <sheetViews>
    <sheetView showGridLines="0" workbookViewId="0"/>
  </sheetViews>
  <sheetFormatPr defaultColWidth="14.44140625" defaultRowHeight="15" customHeight="1" x14ac:dyDescent="0.3"/>
  <cols>
    <col min="1" max="1" width="68.88671875" customWidth="1"/>
    <col min="2" max="2" width="15.44140625" customWidth="1"/>
    <col min="3" max="14" width="14" customWidth="1"/>
    <col min="15" max="26" width="8.6640625" customWidth="1"/>
  </cols>
  <sheetData>
    <row r="1" spans="1:26" ht="27.75" customHeight="1" x14ac:dyDescent="0.3">
      <c r="A1" s="219" t="s">
        <v>237</v>
      </c>
      <c r="B1" s="194"/>
      <c r="C1" s="194"/>
      <c r="D1" s="194"/>
      <c r="E1" s="194"/>
      <c r="F1" s="194"/>
      <c r="G1" s="194"/>
      <c r="H1" s="194"/>
      <c r="I1" s="194"/>
      <c r="J1" s="194"/>
      <c r="K1" s="194"/>
      <c r="L1" s="176"/>
      <c r="M1" s="176"/>
      <c r="N1" s="176"/>
      <c r="O1" s="176"/>
      <c r="P1" s="176"/>
      <c r="Q1" s="176"/>
      <c r="R1" s="176"/>
      <c r="S1" s="176"/>
      <c r="T1" s="176"/>
      <c r="U1" s="176"/>
      <c r="V1" s="176"/>
      <c r="W1" s="176"/>
      <c r="X1" s="176"/>
      <c r="Y1" s="176"/>
      <c r="Z1" s="176"/>
    </row>
    <row r="2" spans="1:26" ht="36.75" customHeight="1" x14ac:dyDescent="0.3">
      <c r="A2" s="194"/>
      <c r="B2" s="194"/>
      <c r="C2" s="194"/>
      <c r="D2" s="194"/>
      <c r="E2" s="194"/>
      <c r="F2" s="194"/>
      <c r="G2" s="194"/>
      <c r="H2" s="194"/>
      <c r="I2" s="194"/>
      <c r="J2" s="194"/>
      <c r="K2" s="194"/>
      <c r="L2" s="176"/>
      <c r="M2" s="176"/>
      <c r="N2" s="176"/>
      <c r="O2" s="176"/>
      <c r="P2" s="176"/>
      <c r="Q2" s="176"/>
      <c r="R2" s="176"/>
      <c r="S2" s="176"/>
      <c r="T2" s="176"/>
      <c r="U2" s="176"/>
      <c r="V2" s="176"/>
      <c r="W2" s="176"/>
      <c r="X2" s="176"/>
      <c r="Y2" s="176"/>
      <c r="Z2" s="176"/>
    </row>
    <row r="3" spans="1:26" ht="13.5" customHeight="1" x14ac:dyDescent="0.3">
      <c r="A3" s="177" t="s">
        <v>238</v>
      </c>
      <c r="B3" s="177"/>
      <c r="C3" s="178"/>
      <c r="D3" s="178"/>
      <c r="E3" s="178"/>
      <c r="F3" s="178"/>
      <c r="G3" s="159"/>
      <c r="H3" s="159"/>
      <c r="I3" s="159"/>
      <c r="J3" s="159"/>
      <c r="K3" s="159"/>
      <c r="L3" s="159"/>
      <c r="M3" s="159"/>
      <c r="N3" s="159"/>
      <c r="O3" s="159"/>
      <c r="P3" s="159"/>
      <c r="Q3" s="159"/>
      <c r="R3" s="159"/>
      <c r="S3" s="159"/>
      <c r="T3" s="159"/>
      <c r="U3" s="159"/>
      <c r="V3" s="159"/>
      <c r="W3" s="159"/>
      <c r="X3" s="159"/>
      <c r="Y3" s="159"/>
      <c r="Z3" s="159"/>
    </row>
    <row r="4" spans="1:26" ht="13.5" customHeight="1" x14ac:dyDescent="0.3">
      <c r="A4" s="159" t="s">
        <v>239</v>
      </c>
      <c r="B4" s="159"/>
      <c r="C4" s="178"/>
      <c r="D4" s="178"/>
      <c r="E4" s="178"/>
      <c r="F4" s="178"/>
      <c r="G4" s="159"/>
      <c r="H4" s="159"/>
      <c r="I4" s="159"/>
      <c r="J4" s="159"/>
      <c r="K4" s="159"/>
      <c r="L4" s="159"/>
      <c r="M4" s="159"/>
      <c r="N4" s="159"/>
      <c r="O4" s="159"/>
      <c r="P4" s="159"/>
      <c r="Q4" s="159"/>
      <c r="R4" s="159"/>
      <c r="S4" s="159"/>
      <c r="T4" s="159"/>
      <c r="U4" s="159"/>
      <c r="V4" s="159"/>
      <c r="W4" s="159"/>
      <c r="X4" s="159"/>
      <c r="Y4" s="159"/>
      <c r="Z4" s="159"/>
    </row>
    <row r="5" spans="1:26" ht="41.25" customHeight="1" x14ac:dyDescent="0.3">
      <c r="A5" s="222" t="s">
        <v>240</v>
      </c>
      <c r="B5" s="194"/>
      <c r="C5" s="194"/>
      <c r="D5" s="194"/>
      <c r="E5" s="194"/>
      <c r="F5" s="194"/>
      <c r="G5" s="194"/>
      <c r="H5" s="194"/>
      <c r="I5" s="194"/>
      <c r="J5" s="194"/>
      <c r="K5" s="194"/>
      <c r="L5" s="194"/>
      <c r="M5" s="164"/>
      <c r="N5" s="164"/>
      <c r="O5" s="164"/>
      <c r="P5" s="164"/>
      <c r="Q5" s="164"/>
      <c r="R5" s="164"/>
      <c r="S5" s="164"/>
      <c r="T5" s="164"/>
      <c r="U5" s="164"/>
      <c r="V5" s="164"/>
      <c r="W5" s="164"/>
      <c r="X5" s="164"/>
      <c r="Y5" s="164"/>
      <c r="Z5" s="164"/>
    </row>
    <row r="6" spans="1:26" ht="13.5" customHeight="1" x14ac:dyDescent="0.3">
      <c r="A6" s="177" t="s">
        <v>241</v>
      </c>
      <c r="B6" s="177"/>
      <c r="C6" s="178"/>
      <c r="D6" s="178"/>
      <c r="E6" s="178"/>
      <c r="F6" s="178"/>
      <c r="G6" s="159"/>
      <c r="H6" s="159"/>
      <c r="I6" s="159"/>
      <c r="J6" s="159"/>
      <c r="K6" s="159"/>
      <c r="L6" s="159"/>
      <c r="M6" s="159"/>
      <c r="N6" s="159"/>
      <c r="O6" s="159"/>
      <c r="P6" s="159"/>
      <c r="Q6" s="159"/>
      <c r="R6" s="159"/>
      <c r="S6" s="159"/>
      <c r="T6" s="159"/>
      <c r="U6" s="159"/>
      <c r="V6" s="159"/>
      <c r="W6" s="159"/>
      <c r="X6" s="159"/>
      <c r="Y6" s="159"/>
      <c r="Z6" s="159"/>
    </row>
    <row r="7" spans="1:26" ht="13.5" customHeight="1" x14ac:dyDescent="0.3">
      <c r="A7" s="20" t="s">
        <v>242</v>
      </c>
      <c r="B7" s="20" t="s">
        <v>243</v>
      </c>
      <c r="C7" s="62" t="s">
        <v>199</v>
      </c>
      <c r="D7" s="62" t="s">
        <v>200</v>
      </c>
      <c r="E7" s="62" t="s">
        <v>201</v>
      </c>
      <c r="F7" s="62" t="s">
        <v>202</v>
      </c>
      <c r="G7" s="62" t="s">
        <v>203</v>
      </c>
      <c r="H7" s="62" t="s">
        <v>204</v>
      </c>
      <c r="I7" s="62" t="s">
        <v>205</v>
      </c>
      <c r="J7" s="62" t="s">
        <v>206</v>
      </c>
      <c r="K7" s="62" t="s">
        <v>207</v>
      </c>
      <c r="L7" s="62" t="s">
        <v>208</v>
      </c>
      <c r="M7" s="62" t="s">
        <v>209</v>
      </c>
      <c r="N7" s="62" t="s">
        <v>210</v>
      </c>
      <c r="O7" s="4"/>
      <c r="P7" s="4"/>
      <c r="Q7" s="4"/>
      <c r="R7" s="4"/>
      <c r="S7" s="4"/>
      <c r="T7" s="4"/>
      <c r="U7" s="4"/>
      <c r="V7" s="4"/>
      <c r="W7" s="4"/>
      <c r="X7" s="4"/>
      <c r="Y7" s="4"/>
      <c r="Z7" s="4"/>
    </row>
    <row r="8" spans="1:26" ht="13.5" customHeight="1" x14ac:dyDescent="0.3">
      <c r="A8" s="63" t="s">
        <v>233</v>
      </c>
      <c r="B8" s="63" t="s">
        <v>38</v>
      </c>
      <c r="C8" s="64" t="e">
        <f>SUMIFS('Variance Analysis'!C$30:C$45,'Variance Analysis'!$B$30:$B$45,'Variance Analysis'!$B33,'Variance Analysis'!$A$30:$A$45,'Variance Analysis'!$A$30)</f>
        <v>#REF!</v>
      </c>
      <c r="D8" s="64" t="e">
        <f>SUMIFS('Variance Analysis'!D$30:D$45,'Variance Analysis'!$B$30:$B$45,'Variance Analysis'!$B33,'Variance Analysis'!$A$30:$A$45,'Variance Analysis'!$A$30)</f>
        <v>#REF!</v>
      </c>
      <c r="E8" s="64" t="e">
        <f>SUMIFS('Variance Analysis'!E$30:E$45,'Variance Analysis'!$B$30:$B$45,'Variance Analysis'!$B33,'Variance Analysis'!$A$30:$A$45,'Variance Analysis'!$A$30)</f>
        <v>#REF!</v>
      </c>
      <c r="F8" s="64" t="e">
        <f>SUMIFS('Variance Analysis'!F$30:F$45,'Variance Analysis'!$B$30:$B$45,'Variance Analysis'!$B33,'Variance Analysis'!$A$30:$A$45,'Variance Analysis'!$A$30)</f>
        <v>#REF!</v>
      </c>
      <c r="G8" s="64" t="e">
        <f>SUMIFS('Variance Analysis'!G$30:G$45,'Variance Analysis'!$B$30:$B$45,'Variance Analysis'!$B33,'Variance Analysis'!$A$30:$A$45,'Variance Analysis'!$A$30)</f>
        <v>#REF!</v>
      </c>
      <c r="H8" s="64" t="e">
        <f>SUMIFS('Variance Analysis'!H$30:H$45,'Variance Analysis'!$B$30:$B$45,'Variance Analysis'!$B33,'Variance Analysis'!$A$30:$A$45,'Variance Analysis'!$A$30)</f>
        <v>#REF!</v>
      </c>
      <c r="I8" s="64" t="e">
        <f>SUMIFS('Variance Analysis'!I$30:I$45,'Variance Analysis'!$B$30:$B$45,'Variance Analysis'!$B33,'Variance Analysis'!$A$30:$A$45,'Variance Analysis'!$A$30)</f>
        <v>#REF!</v>
      </c>
      <c r="J8" s="64" t="e">
        <f>SUMIFS('Variance Analysis'!J$30:J$45,'Variance Analysis'!$B$30:$B$45,'Variance Analysis'!$B33,'Variance Analysis'!$A$30:$A$45,'Variance Analysis'!$A$30)</f>
        <v>#REF!</v>
      </c>
      <c r="K8" s="64" t="e">
        <f>SUMIFS('Variance Analysis'!K$30:K$45,'Variance Analysis'!$B$30:$B$45,'Variance Analysis'!$B33,'Variance Analysis'!$A$30:$A$45,'Variance Analysis'!$A$30)</f>
        <v>#REF!</v>
      </c>
      <c r="L8" s="64" t="e">
        <f>SUMIFS('Variance Analysis'!L$30:L$45,'Variance Analysis'!$B$30:$B$45,'Variance Analysis'!$B33,'Variance Analysis'!$A$30:$A$45,'Variance Analysis'!$A$30)</f>
        <v>#REF!</v>
      </c>
      <c r="M8" s="64" t="e">
        <f>SUMIFS('Variance Analysis'!M$30:M$45,'Variance Analysis'!$B$30:$B$45,'Variance Analysis'!$B33,'Variance Analysis'!$A$30:$A$45,'Variance Analysis'!$A$30)</f>
        <v>#REF!</v>
      </c>
      <c r="N8" s="64" t="e">
        <f>SUMIFS('Variance Analysis'!N$30:N$45,'Variance Analysis'!$B$30:$B$45,'Variance Analysis'!$B33,'Variance Analysis'!$A$30:$A$45,'Variance Analysis'!$A$30)</f>
        <v>#REF!</v>
      </c>
      <c r="O8" s="4"/>
      <c r="P8" s="4"/>
      <c r="Q8" s="4"/>
      <c r="R8" s="4"/>
      <c r="S8" s="4"/>
      <c r="T8" s="4"/>
      <c r="U8" s="4"/>
      <c r="V8" s="4"/>
      <c r="W8" s="4"/>
      <c r="X8" s="4"/>
      <c r="Y8" s="4"/>
      <c r="Z8" s="4"/>
    </row>
    <row r="9" spans="1:26" ht="13.5" customHeight="1" x14ac:dyDescent="0.3">
      <c r="A9" s="63" t="s">
        <v>234</v>
      </c>
      <c r="B9" s="63" t="s">
        <v>38</v>
      </c>
      <c r="C9" s="64" t="e">
        <f>SUMIFS('Variance Analysis'!C$30:C$45,'Variance Analysis'!$B$30:$B$45,'Variance Analysis'!$B$31,'Variance Analysis'!$A$30:$A$45,'Variance Analysis'!$A$30)</f>
        <v>#REF!</v>
      </c>
      <c r="D9" s="64" t="e">
        <f>SUMIFS('Variance Analysis'!D$30:D$45,'Variance Analysis'!$B$30:$B$45,'Variance Analysis'!$B$31,'Variance Analysis'!$A$30:$A$45,'Variance Analysis'!$A$30)</f>
        <v>#REF!</v>
      </c>
      <c r="E9" s="64" t="e">
        <f>SUMIFS('Variance Analysis'!E$30:E$45,'Variance Analysis'!$B$30:$B$45,'Variance Analysis'!$B$31,'Variance Analysis'!$A$30:$A$45,'Variance Analysis'!$A$30)</f>
        <v>#REF!</v>
      </c>
      <c r="F9" s="64" t="e">
        <f>SUMIFS('Variance Analysis'!F$30:F$45,'Variance Analysis'!$B$30:$B$45,'Variance Analysis'!$B$31,'Variance Analysis'!$A$30:$A$45,'Variance Analysis'!$A$30)</f>
        <v>#REF!</v>
      </c>
      <c r="G9" s="64" t="e">
        <f>SUMIFS('Variance Analysis'!G$30:G$45,'Variance Analysis'!$B$30:$B$45,'Variance Analysis'!$B$31,'Variance Analysis'!$A$30:$A$45,'Variance Analysis'!$A$30)</f>
        <v>#REF!</v>
      </c>
      <c r="H9" s="64" t="e">
        <f>SUMIFS('Variance Analysis'!H$30:H$45,'Variance Analysis'!$B$30:$B$45,'Variance Analysis'!$B$31,'Variance Analysis'!$A$30:$A$45,'Variance Analysis'!$A$30)</f>
        <v>#REF!</v>
      </c>
      <c r="I9" s="64" t="e">
        <f>SUMIFS('Variance Analysis'!I$30:I$45,'Variance Analysis'!$B$30:$B$45,'Variance Analysis'!$B$31,'Variance Analysis'!$A$30:$A$45,'Variance Analysis'!$A$30)</f>
        <v>#REF!</v>
      </c>
      <c r="J9" s="64" t="e">
        <f>SUMIFS('Variance Analysis'!J$30:J$45,'Variance Analysis'!$B$30:$B$45,'Variance Analysis'!$B$31,'Variance Analysis'!$A$30:$A$45,'Variance Analysis'!$A$30)</f>
        <v>#REF!</v>
      </c>
      <c r="K9" s="64" t="e">
        <f>SUMIFS('Variance Analysis'!K$30:K$45,'Variance Analysis'!$B$30:$B$45,'Variance Analysis'!$B$31,'Variance Analysis'!$A$30:$A$45,'Variance Analysis'!$A$30)</f>
        <v>#REF!</v>
      </c>
      <c r="L9" s="64" t="e">
        <f>SUMIFS('Variance Analysis'!L$30:L$45,'Variance Analysis'!$B$30:$B$45,'Variance Analysis'!$B$31,'Variance Analysis'!$A$30:$A$45,'Variance Analysis'!$A$30)</f>
        <v>#REF!</v>
      </c>
      <c r="M9" s="64" t="e">
        <f>SUMIFS('Variance Analysis'!M$30:M$45,'Variance Analysis'!$B$30:$B$45,'Variance Analysis'!$B$31,'Variance Analysis'!$A$30:$A$45,'Variance Analysis'!$A$30)</f>
        <v>#REF!</v>
      </c>
      <c r="N9" s="64" t="e">
        <f>SUMIFS('Variance Analysis'!N$30:N$45,'Variance Analysis'!$B$30:$B$45,'Variance Analysis'!$B$31,'Variance Analysis'!$A$30:$A$45,'Variance Analysis'!$A$30)</f>
        <v>#REF!</v>
      </c>
      <c r="O9" s="4"/>
      <c r="P9" s="4"/>
      <c r="Q9" s="4"/>
      <c r="R9" s="4"/>
      <c r="S9" s="4"/>
      <c r="T9" s="4"/>
      <c r="U9" s="4"/>
      <c r="V9" s="4"/>
      <c r="W9" s="4"/>
      <c r="X9" s="4"/>
      <c r="Y9" s="4"/>
      <c r="Z9" s="4"/>
    </row>
    <row r="10" spans="1:26" ht="13.5" customHeight="1" x14ac:dyDescent="0.3">
      <c r="A10" s="63" t="s">
        <v>235</v>
      </c>
      <c r="B10" s="63" t="s">
        <v>38</v>
      </c>
      <c r="C10" s="64" t="e">
        <f>SUMIFS('Variance Analysis'!C$30:C$45,'Variance Analysis'!$B$30:$B$45,'Variance Analysis'!$B32,'Variance Analysis'!$A$30:$A$45,'Variance Analysis'!$A$30)</f>
        <v>#REF!</v>
      </c>
      <c r="D10" s="64" t="e">
        <f>SUMIFS('Variance Analysis'!D$30:D$45,'Variance Analysis'!$B$30:$B$45,'Variance Analysis'!$B32,'Variance Analysis'!$A$30:$A$45,'Variance Analysis'!$A$30)</f>
        <v>#REF!</v>
      </c>
      <c r="E10" s="64" t="e">
        <f>SUMIFS('Variance Analysis'!E$30:E$45,'Variance Analysis'!$B$30:$B$45,'Variance Analysis'!$B32,'Variance Analysis'!$A$30:$A$45,'Variance Analysis'!$A$30)</f>
        <v>#REF!</v>
      </c>
      <c r="F10" s="64" t="e">
        <f>SUMIFS('Variance Analysis'!F$30:F$45,'Variance Analysis'!$B$30:$B$45,'Variance Analysis'!$B32,'Variance Analysis'!$A$30:$A$45,'Variance Analysis'!$A$30)</f>
        <v>#REF!</v>
      </c>
      <c r="G10" s="64" t="e">
        <f>SUMIFS('Variance Analysis'!G$30:G$45,'Variance Analysis'!$B$30:$B$45,'Variance Analysis'!$B32,'Variance Analysis'!$A$30:$A$45,'Variance Analysis'!$A$30)</f>
        <v>#REF!</v>
      </c>
      <c r="H10" s="64" t="e">
        <f>SUMIFS('Variance Analysis'!H$30:H$45,'Variance Analysis'!$B$30:$B$45,'Variance Analysis'!$B32,'Variance Analysis'!$A$30:$A$45,'Variance Analysis'!$A$30)</f>
        <v>#REF!</v>
      </c>
      <c r="I10" s="64" t="e">
        <f>SUMIFS('Variance Analysis'!I$30:I$45,'Variance Analysis'!$B$30:$B$45,'Variance Analysis'!$B32,'Variance Analysis'!$A$30:$A$45,'Variance Analysis'!$A$30)</f>
        <v>#REF!</v>
      </c>
      <c r="J10" s="64" t="e">
        <f>SUMIFS('Variance Analysis'!J$30:J$45,'Variance Analysis'!$B$30:$B$45,'Variance Analysis'!$B32,'Variance Analysis'!$A$30:$A$45,'Variance Analysis'!$A$30)</f>
        <v>#REF!</v>
      </c>
      <c r="K10" s="64" t="e">
        <f>SUMIFS('Variance Analysis'!K$30:K$45,'Variance Analysis'!$B$30:$B$45,'Variance Analysis'!$B32,'Variance Analysis'!$A$30:$A$45,'Variance Analysis'!$A$30)</f>
        <v>#REF!</v>
      </c>
      <c r="L10" s="64" t="e">
        <f>SUMIFS('Variance Analysis'!L$30:L$45,'Variance Analysis'!$B$30:$B$45,'Variance Analysis'!$B32,'Variance Analysis'!$A$30:$A$45,'Variance Analysis'!$A$30)</f>
        <v>#REF!</v>
      </c>
      <c r="M10" s="64" t="e">
        <f>SUMIFS('Variance Analysis'!M$30:M$45,'Variance Analysis'!$B$30:$B$45,'Variance Analysis'!$B32,'Variance Analysis'!$A$30:$A$45,'Variance Analysis'!$A$30)</f>
        <v>#REF!</v>
      </c>
      <c r="N10" s="64" t="e">
        <f>SUMIFS('Variance Analysis'!N$30:N$45,'Variance Analysis'!$B$30:$B$45,'Variance Analysis'!$B32,'Variance Analysis'!$A$30:$A$45,'Variance Analysis'!$A$30)</f>
        <v>#REF!</v>
      </c>
      <c r="O10" s="4"/>
      <c r="P10" s="4"/>
      <c r="Q10" s="4"/>
      <c r="R10" s="4"/>
      <c r="S10" s="4"/>
      <c r="T10" s="4"/>
      <c r="U10" s="4"/>
      <c r="V10" s="4"/>
      <c r="W10" s="4"/>
      <c r="X10" s="4"/>
      <c r="Y10" s="4"/>
      <c r="Z10" s="4"/>
    </row>
    <row r="11" spans="1:26" ht="13.5" customHeight="1" x14ac:dyDescent="0.3">
      <c r="A11" s="63" t="s">
        <v>211</v>
      </c>
      <c r="B11" s="63" t="s">
        <v>244</v>
      </c>
      <c r="C11" s="65" t="e">
        <f t="shared" ref="C11:N11" si="0">#REF!</f>
        <v>#REF!</v>
      </c>
      <c r="D11" s="65" t="e">
        <f t="shared" si="0"/>
        <v>#REF!</v>
      </c>
      <c r="E11" s="65" t="e">
        <f t="shared" si="0"/>
        <v>#REF!</v>
      </c>
      <c r="F11" s="65" t="e">
        <f t="shared" si="0"/>
        <v>#REF!</v>
      </c>
      <c r="G11" s="65" t="e">
        <f t="shared" si="0"/>
        <v>#REF!</v>
      </c>
      <c r="H11" s="65" t="e">
        <f t="shared" si="0"/>
        <v>#REF!</v>
      </c>
      <c r="I11" s="65" t="e">
        <f t="shared" si="0"/>
        <v>#REF!</v>
      </c>
      <c r="J11" s="65" t="e">
        <f t="shared" si="0"/>
        <v>#REF!</v>
      </c>
      <c r="K11" s="65" t="e">
        <f t="shared" si="0"/>
        <v>#REF!</v>
      </c>
      <c r="L11" s="65" t="e">
        <f t="shared" si="0"/>
        <v>#REF!</v>
      </c>
      <c r="M11" s="65" t="e">
        <f t="shared" si="0"/>
        <v>#REF!</v>
      </c>
      <c r="N11" s="65" t="e">
        <f t="shared" si="0"/>
        <v>#REF!</v>
      </c>
      <c r="O11" s="4"/>
      <c r="P11" s="4"/>
      <c r="Q11" s="4"/>
      <c r="R11" s="4"/>
      <c r="S11" s="4"/>
      <c r="T11" s="4"/>
      <c r="U11" s="4"/>
      <c r="V11" s="4"/>
      <c r="W11" s="4"/>
      <c r="X11" s="4"/>
      <c r="Y11" s="4"/>
      <c r="Z11" s="4"/>
    </row>
    <row r="12" spans="1:26" ht="13.5" customHeight="1" x14ac:dyDescent="0.3">
      <c r="A12" s="66" t="s">
        <v>245</v>
      </c>
      <c r="B12" s="67" t="s">
        <v>246</v>
      </c>
      <c r="C12" s="68" t="e">
        <f t="shared" ref="C12:N12" si="1">SUM($C$8:C10)/(SUM($C$11:C11)*1000)</f>
        <v>#REF!</v>
      </c>
      <c r="D12" s="68" t="e">
        <f t="shared" si="1"/>
        <v>#REF!</v>
      </c>
      <c r="E12" s="68" t="e">
        <f t="shared" si="1"/>
        <v>#REF!</v>
      </c>
      <c r="F12" s="68" t="e">
        <f t="shared" si="1"/>
        <v>#REF!</v>
      </c>
      <c r="G12" s="68" t="e">
        <f t="shared" si="1"/>
        <v>#REF!</v>
      </c>
      <c r="H12" s="68" t="e">
        <f t="shared" si="1"/>
        <v>#REF!</v>
      </c>
      <c r="I12" s="68" t="e">
        <f t="shared" si="1"/>
        <v>#REF!</v>
      </c>
      <c r="J12" s="68" t="e">
        <f t="shared" si="1"/>
        <v>#REF!</v>
      </c>
      <c r="K12" s="68" t="e">
        <f t="shared" si="1"/>
        <v>#REF!</v>
      </c>
      <c r="L12" s="68" t="e">
        <f t="shared" si="1"/>
        <v>#REF!</v>
      </c>
      <c r="M12" s="68" t="e">
        <f t="shared" si="1"/>
        <v>#REF!</v>
      </c>
      <c r="N12" s="68" t="e">
        <f t="shared" si="1"/>
        <v>#REF!</v>
      </c>
      <c r="O12" s="4"/>
      <c r="P12" s="4"/>
      <c r="Q12" s="4"/>
      <c r="R12" s="4"/>
      <c r="S12" s="4"/>
      <c r="T12" s="4"/>
      <c r="U12" s="4"/>
      <c r="V12" s="4"/>
      <c r="W12" s="4"/>
      <c r="X12" s="4"/>
      <c r="Y12" s="4"/>
      <c r="Z12" s="4"/>
    </row>
    <row r="13" spans="1:26" ht="13.5" customHeight="1" x14ac:dyDescent="0.3">
      <c r="A13" s="20"/>
      <c r="B13" s="4"/>
      <c r="C13" s="29"/>
      <c r="D13" s="29"/>
      <c r="E13" s="29"/>
      <c r="F13" s="29"/>
      <c r="G13" s="29"/>
      <c r="H13" s="29"/>
      <c r="I13" s="29"/>
      <c r="J13" s="29"/>
      <c r="K13" s="29"/>
      <c r="L13" s="29"/>
      <c r="M13" s="29"/>
      <c r="N13" s="29"/>
      <c r="O13" s="4"/>
      <c r="P13" s="4"/>
      <c r="Q13" s="4"/>
      <c r="R13" s="4"/>
      <c r="S13" s="4"/>
      <c r="T13" s="4"/>
      <c r="U13" s="4"/>
      <c r="V13" s="4"/>
      <c r="W13" s="4"/>
      <c r="X13" s="4"/>
      <c r="Y13" s="4"/>
      <c r="Z13" s="4"/>
    </row>
    <row r="14" spans="1:26" ht="13.5" customHeight="1" x14ac:dyDescent="0.3">
      <c r="A14" s="177" t="s">
        <v>247</v>
      </c>
      <c r="B14" s="177"/>
      <c r="C14" s="178"/>
      <c r="D14" s="178"/>
      <c r="E14" s="178"/>
      <c r="F14" s="178"/>
      <c r="G14" s="159"/>
      <c r="H14" s="159"/>
      <c r="I14" s="159"/>
      <c r="J14" s="159"/>
      <c r="K14" s="159"/>
      <c r="L14" s="159"/>
      <c r="M14" s="159"/>
      <c r="N14" s="159"/>
      <c r="O14" s="159"/>
      <c r="P14" s="159"/>
      <c r="Q14" s="159"/>
      <c r="R14" s="159"/>
      <c r="S14" s="159"/>
      <c r="T14" s="159"/>
      <c r="U14" s="159"/>
      <c r="V14" s="159"/>
      <c r="W14" s="159"/>
      <c r="X14" s="159"/>
      <c r="Y14" s="159"/>
      <c r="Z14" s="159"/>
    </row>
    <row r="15" spans="1:26" ht="13.5" customHeight="1" x14ac:dyDescent="0.3">
      <c r="A15" s="177" t="s">
        <v>242</v>
      </c>
      <c r="B15" s="177" t="s">
        <v>243</v>
      </c>
      <c r="C15" s="51" t="s">
        <v>199</v>
      </c>
      <c r="D15" s="51" t="s">
        <v>200</v>
      </c>
      <c r="E15" s="51" t="s">
        <v>201</v>
      </c>
      <c r="F15" s="51" t="s">
        <v>202</v>
      </c>
      <c r="G15" s="51" t="s">
        <v>203</v>
      </c>
      <c r="H15" s="51" t="s">
        <v>204</v>
      </c>
      <c r="I15" s="51" t="s">
        <v>205</v>
      </c>
      <c r="J15" s="51" t="s">
        <v>206</v>
      </c>
      <c r="K15" s="51" t="s">
        <v>207</v>
      </c>
      <c r="L15" s="51" t="s">
        <v>208</v>
      </c>
      <c r="M15" s="51" t="s">
        <v>209</v>
      </c>
      <c r="N15" s="51" t="s">
        <v>210</v>
      </c>
      <c r="O15" s="159"/>
      <c r="P15" s="159"/>
      <c r="Q15" s="159"/>
      <c r="R15" s="159"/>
      <c r="S15" s="159"/>
      <c r="T15" s="159"/>
      <c r="U15" s="159"/>
      <c r="V15" s="159"/>
      <c r="W15" s="159"/>
      <c r="X15" s="159"/>
      <c r="Y15" s="159"/>
      <c r="Z15" s="159"/>
    </row>
    <row r="16" spans="1:26" ht="13.5" customHeight="1" x14ac:dyDescent="0.3">
      <c r="A16" s="63" t="s">
        <v>233</v>
      </c>
      <c r="B16" s="63" t="s">
        <v>38</v>
      </c>
      <c r="C16" s="64" t="e">
        <f>SUMIFS('Variance Analysis'!C$30:C$45,'Variance Analysis'!$B$30:$B$45,'Variance Analysis'!$B37,'Variance Analysis'!$A$30:$A$45,'Variance Analysis'!$A$34)</f>
        <v>#REF!</v>
      </c>
      <c r="D16" s="64" t="e">
        <f>SUMIFS('Variance Analysis'!D$30:D$45,'Variance Analysis'!$B$30:$B$45,'Variance Analysis'!$B37,'Variance Analysis'!$A$30:$A$45,'Variance Analysis'!$A$34)</f>
        <v>#REF!</v>
      </c>
      <c r="E16" s="64" t="e">
        <f>SUMIFS('Variance Analysis'!E$30:E$45,'Variance Analysis'!$B$30:$B$45,'Variance Analysis'!$B37,'Variance Analysis'!$A$30:$A$45,'Variance Analysis'!$A$34)</f>
        <v>#REF!</v>
      </c>
      <c r="F16" s="64" t="e">
        <f>SUMIFS('Variance Analysis'!F$30:F$45,'Variance Analysis'!$B$30:$B$45,'Variance Analysis'!$B37,'Variance Analysis'!$A$30:$A$45,'Variance Analysis'!$A$34)</f>
        <v>#REF!</v>
      </c>
      <c r="G16" s="64" t="e">
        <f>SUMIFS('Variance Analysis'!G$30:G$45,'Variance Analysis'!$B$30:$B$45,'Variance Analysis'!$B37,'Variance Analysis'!$A$30:$A$45,'Variance Analysis'!$A$34)</f>
        <v>#REF!</v>
      </c>
      <c r="H16" s="64" t="e">
        <f>SUMIFS('Variance Analysis'!H$30:H$45,'Variance Analysis'!$B$30:$B$45,'Variance Analysis'!$B37,'Variance Analysis'!$A$30:$A$45,'Variance Analysis'!$A$34)</f>
        <v>#REF!</v>
      </c>
      <c r="I16" s="64" t="e">
        <f>SUMIFS('Variance Analysis'!I$30:I$45,'Variance Analysis'!$B$30:$B$45,'Variance Analysis'!$B37,'Variance Analysis'!$A$30:$A$45,'Variance Analysis'!$A$34)</f>
        <v>#REF!</v>
      </c>
      <c r="J16" s="64" t="e">
        <f>SUMIFS('Variance Analysis'!J$30:J$45,'Variance Analysis'!$B$30:$B$45,'Variance Analysis'!$B37,'Variance Analysis'!$A$30:$A$45,'Variance Analysis'!$A$34)</f>
        <v>#REF!</v>
      </c>
      <c r="K16" s="64" t="e">
        <f>SUMIFS('Variance Analysis'!K$30:K$45,'Variance Analysis'!$B$30:$B$45,'Variance Analysis'!$B37,'Variance Analysis'!$A$30:$A$45,'Variance Analysis'!$A$34)</f>
        <v>#REF!</v>
      </c>
      <c r="L16" s="64" t="e">
        <f>SUMIFS('Variance Analysis'!L$30:L$45,'Variance Analysis'!$B$30:$B$45,'Variance Analysis'!$B37,'Variance Analysis'!$A$30:$A$45,'Variance Analysis'!$A$34)</f>
        <v>#REF!</v>
      </c>
      <c r="M16" s="64" t="e">
        <f>SUMIFS('Variance Analysis'!M$30:M$45,'Variance Analysis'!$B$30:$B$45,'Variance Analysis'!$B37,'Variance Analysis'!$A$30:$A$45,'Variance Analysis'!$A$34)</f>
        <v>#REF!</v>
      </c>
      <c r="N16" s="64" t="e">
        <f>SUMIFS('Variance Analysis'!N$30:N$45,'Variance Analysis'!$B$30:$B$45,'Variance Analysis'!$B37,'Variance Analysis'!$A$30:$A$45,'Variance Analysis'!$A$34)</f>
        <v>#REF!</v>
      </c>
      <c r="O16" s="4"/>
      <c r="P16" s="4"/>
      <c r="Q16" s="4"/>
      <c r="R16" s="4"/>
      <c r="S16" s="4"/>
      <c r="T16" s="4"/>
      <c r="U16" s="4"/>
      <c r="V16" s="4"/>
      <c r="W16" s="4"/>
      <c r="X16" s="4"/>
      <c r="Y16" s="4"/>
      <c r="Z16" s="4"/>
    </row>
    <row r="17" spans="1:26" ht="13.5" customHeight="1" x14ac:dyDescent="0.3">
      <c r="A17" s="63" t="s">
        <v>234</v>
      </c>
      <c r="B17" s="63" t="s">
        <v>38</v>
      </c>
      <c r="C17" s="64" t="e">
        <f>SUMIFS('Variance Analysis'!C$30:C$45,'Variance Analysis'!$B$30:$B$45,'Variance Analysis'!$B$35,'Variance Analysis'!$A$30:$A$45,'Variance Analysis'!$A$34)</f>
        <v>#REF!</v>
      </c>
      <c r="D17" s="64" t="e">
        <f>SUMIFS('Variance Analysis'!D$30:D$45,'Variance Analysis'!$B$30:$B$45,'Variance Analysis'!$B$35,'Variance Analysis'!$A$30:$A$45,'Variance Analysis'!$A$34)</f>
        <v>#REF!</v>
      </c>
      <c r="E17" s="64" t="e">
        <f>SUMIFS('Variance Analysis'!E$30:E$45,'Variance Analysis'!$B$30:$B$45,'Variance Analysis'!$B$35,'Variance Analysis'!$A$30:$A$45,'Variance Analysis'!$A$34)</f>
        <v>#REF!</v>
      </c>
      <c r="F17" s="64" t="e">
        <f>SUMIFS('Variance Analysis'!F$30:F$45,'Variance Analysis'!$B$30:$B$45,'Variance Analysis'!$B$35,'Variance Analysis'!$A$30:$A$45,'Variance Analysis'!$A$34)</f>
        <v>#REF!</v>
      </c>
      <c r="G17" s="64" t="e">
        <f>SUMIFS('Variance Analysis'!G$30:G$45,'Variance Analysis'!$B$30:$B$45,'Variance Analysis'!$B$35,'Variance Analysis'!$A$30:$A$45,'Variance Analysis'!$A$34)</f>
        <v>#REF!</v>
      </c>
      <c r="H17" s="64" t="e">
        <f>SUMIFS('Variance Analysis'!H$30:H$45,'Variance Analysis'!$B$30:$B$45,'Variance Analysis'!$B$35,'Variance Analysis'!$A$30:$A$45,'Variance Analysis'!$A$34)</f>
        <v>#REF!</v>
      </c>
      <c r="I17" s="64" t="e">
        <f>SUMIFS('Variance Analysis'!I$30:I$45,'Variance Analysis'!$B$30:$B$45,'Variance Analysis'!$B$35,'Variance Analysis'!$A$30:$A$45,'Variance Analysis'!$A$34)</f>
        <v>#REF!</v>
      </c>
      <c r="J17" s="64" t="e">
        <f>SUMIFS('Variance Analysis'!J$30:J$45,'Variance Analysis'!$B$30:$B$45,'Variance Analysis'!$B$35,'Variance Analysis'!$A$30:$A$45,'Variance Analysis'!$A$34)</f>
        <v>#REF!</v>
      </c>
      <c r="K17" s="64" t="e">
        <f>SUMIFS('Variance Analysis'!K$30:K$45,'Variance Analysis'!$B$30:$B$45,'Variance Analysis'!$B$35,'Variance Analysis'!$A$30:$A$45,'Variance Analysis'!$A$34)</f>
        <v>#REF!</v>
      </c>
      <c r="L17" s="64" t="e">
        <f>SUMIFS('Variance Analysis'!L$30:L$45,'Variance Analysis'!$B$30:$B$45,'Variance Analysis'!$B$35,'Variance Analysis'!$A$30:$A$45,'Variance Analysis'!$A$34)</f>
        <v>#REF!</v>
      </c>
      <c r="M17" s="64" t="e">
        <f>SUMIFS('Variance Analysis'!M$30:M$45,'Variance Analysis'!$B$30:$B$45,'Variance Analysis'!$B$35,'Variance Analysis'!$A$30:$A$45,'Variance Analysis'!$A$34)</f>
        <v>#REF!</v>
      </c>
      <c r="N17" s="64" t="e">
        <f>SUMIFS('Variance Analysis'!N$30:N$45,'Variance Analysis'!$B$30:$B$45,'Variance Analysis'!$B$35,'Variance Analysis'!$A$30:$A$45,'Variance Analysis'!$A$34)</f>
        <v>#REF!</v>
      </c>
      <c r="O17" s="4"/>
      <c r="P17" s="4"/>
      <c r="Q17" s="4"/>
      <c r="R17" s="4"/>
      <c r="S17" s="4"/>
      <c r="T17" s="4"/>
      <c r="U17" s="4"/>
      <c r="V17" s="4"/>
      <c r="W17" s="4"/>
      <c r="X17" s="4"/>
      <c r="Y17" s="4"/>
      <c r="Z17" s="4"/>
    </row>
    <row r="18" spans="1:26" ht="13.5" customHeight="1" x14ac:dyDescent="0.3">
      <c r="A18" s="63" t="s">
        <v>235</v>
      </c>
      <c r="B18" s="63" t="s">
        <v>38</v>
      </c>
      <c r="C18" s="64" t="e">
        <f>SUMIFS('Variance Analysis'!C$30:C$45,'Variance Analysis'!$B$30:$B$45,'Variance Analysis'!$B36,'Variance Analysis'!$A$30:$A$45,'Variance Analysis'!$A$34)</f>
        <v>#REF!</v>
      </c>
      <c r="D18" s="64" t="e">
        <f>SUMIFS('Variance Analysis'!D$30:D$45,'Variance Analysis'!$B$30:$B$45,'Variance Analysis'!$B36,'Variance Analysis'!$A$30:$A$45,'Variance Analysis'!$A$34)</f>
        <v>#REF!</v>
      </c>
      <c r="E18" s="64" t="e">
        <f>SUMIFS('Variance Analysis'!E$30:E$45,'Variance Analysis'!$B$30:$B$45,'Variance Analysis'!$B36,'Variance Analysis'!$A$30:$A$45,'Variance Analysis'!$A$34)</f>
        <v>#REF!</v>
      </c>
      <c r="F18" s="64" t="e">
        <f>SUMIFS('Variance Analysis'!F$30:F$45,'Variance Analysis'!$B$30:$B$45,'Variance Analysis'!$B36,'Variance Analysis'!$A$30:$A$45,'Variance Analysis'!$A$34)</f>
        <v>#REF!</v>
      </c>
      <c r="G18" s="64" t="e">
        <f>SUMIFS('Variance Analysis'!G$30:G$45,'Variance Analysis'!$B$30:$B$45,'Variance Analysis'!$B36,'Variance Analysis'!$A$30:$A$45,'Variance Analysis'!$A$34)</f>
        <v>#REF!</v>
      </c>
      <c r="H18" s="64" t="e">
        <f>SUMIFS('Variance Analysis'!H$30:H$45,'Variance Analysis'!$B$30:$B$45,'Variance Analysis'!$B36,'Variance Analysis'!$A$30:$A$45,'Variance Analysis'!$A$34)</f>
        <v>#REF!</v>
      </c>
      <c r="I18" s="64" t="e">
        <f>SUMIFS('Variance Analysis'!I$30:I$45,'Variance Analysis'!$B$30:$B$45,'Variance Analysis'!$B36,'Variance Analysis'!$A$30:$A$45,'Variance Analysis'!$A$34)</f>
        <v>#REF!</v>
      </c>
      <c r="J18" s="64" t="e">
        <f>SUMIFS('Variance Analysis'!J$30:J$45,'Variance Analysis'!$B$30:$B$45,'Variance Analysis'!$B36,'Variance Analysis'!$A$30:$A$45,'Variance Analysis'!$A$34)</f>
        <v>#REF!</v>
      </c>
      <c r="K18" s="64" t="e">
        <f>SUMIFS('Variance Analysis'!K$30:K$45,'Variance Analysis'!$B$30:$B$45,'Variance Analysis'!$B36,'Variance Analysis'!$A$30:$A$45,'Variance Analysis'!$A$34)</f>
        <v>#REF!</v>
      </c>
      <c r="L18" s="64" t="e">
        <f>SUMIFS('Variance Analysis'!L$30:L$45,'Variance Analysis'!$B$30:$B$45,'Variance Analysis'!$B36,'Variance Analysis'!$A$30:$A$45,'Variance Analysis'!$A$34)</f>
        <v>#REF!</v>
      </c>
      <c r="M18" s="64" t="e">
        <f>SUMIFS('Variance Analysis'!M$30:M$45,'Variance Analysis'!$B$30:$B$45,'Variance Analysis'!$B36,'Variance Analysis'!$A$30:$A$45,'Variance Analysis'!$A$34)</f>
        <v>#REF!</v>
      </c>
      <c r="N18" s="64" t="e">
        <f>SUMIFS('Variance Analysis'!N$30:N$45,'Variance Analysis'!$B$30:$B$45,'Variance Analysis'!$B36,'Variance Analysis'!$A$30:$A$45,'Variance Analysis'!$A$34)</f>
        <v>#REF!</v>
      </c>
      <c r="O18" s="4"/>
      <c r="P18" s="4"/>
      <c r="Q18" s="4"/>
      <c r="R18" s="4"/>
      <c r="S18" s="4"/>
      <c r="T18" s="4"/>
      <c r="U18" s="4"/>
      <c r="V18" s="4"/>
      <c r="W18" s="4"/>
      <c r="X18" s="4"/>
      <c r="Y18" s="4"/>
      <c r="Z18" s="4"/>
    </row>
    <row r="19" spans="1:26" ht="13.5" customHeight="1" x14ac:dyDescent="0.3">
      <c r="A19" s="63" t="s">
        <v>216</v>
      </c>
      <c r="B19" s="63" t="s">
        <v>244</v>
      </c>
      <c r="C19" s="65" t="e">
        <f t="shared" ref="C19:N19" si="2">#REF!</f>
        <v>#REF!</v>
      </c>
      <c r="D19" s="65" t="e">
        <f t="shared" si="2"/>
        <v>#REF!</v>
      </c>
      <c r="E19" s="65" t="e">
        <f t="shared" si="2"/>
        <v>#REF!</v>
      </c>
      <c r="F19" s="65" t="e">
        <f t="shared" si="2"/>
        <v>#REF!</v>
      </c>
      <c r="G19" s="65" t="e">
        <f t="shared" si="2"/>
        <v>#REF!</v>
      </c>
      <c r="H19" s="65" t="e">
        <f t="shared" si="2"/>
        <v>#REF!</v>
      </c>
      <c r="I19" s="65" t="e">
        <f t="shared" si="2"/>
        <v>#REF!</v>
      </c>
      <c r="J19" s="65" t="e">
        <f t="shared" si="2"/>
        <v>#REF!</v>
      </c>
      <c r="K19" s="65" t="e">
        <f t="shared" si="2"/>
        <v>#REF!</v>
      </c>
      <c r="L19" s="65" t="e">
        <f t="shared" si="2"/>
        <v>#REF!</v>
      </c>
      <c r="M19" s="65" t="e">
        <f t="shared" si="2"/>
        <v>#REF!</v>
      </c>
      <c r="N19" s="65" t="e">
        <f t="shared" si="2"/>
        <v>#REF!</v>
      </c>
      <c r="O19" s="4"/>
      <c r="P19" s="4"/>
      <c r="Q19" s="4"/>
      <c r="R19" s="4"/>
      <c r="S19" s="4"/>
      <c r="T19" s="4"/>
      <c r="U19" s="4"/>
      <c r="V19" s="4"/>
      <c r="W19" s="4"/>
      <c r="X19" s="4"/>
      <c r="Y19" s="4"/>
      <c r="Z19" s="4"/>
    </row>
    <row r="20" spans="1:26" ht="13.5" customHeight="1" x14ac:dyDescent="0.3">
      <c r="A20" s="66" t="s">
        <v>245</v>
      </c>
      <c r="B20" s="67" t="s">
        <v>246</v>
      </c>
      <c r="C20" s="68" t="e">
        <f>SUM($C$16:C18)/(SUM($C$19:C19*1000))</f>
        <v>#REF!</v>
      </c>
      <c r="D20" s="68" t="e">
        <f t="shared" ref="D20:N20" si="3">SUM($C$16:D18)/(SUM($C$19:D19)*1000)</f>
        <v>#REF!</v>
      </c>
      <c r="E20" s="68" t="e">
        <f t="shared" si="3"/>
        <v>#REF!</v>
      </c>
      <c r="F20" s="68" t="e">
        <f t="shared" si="3"/>
        <v>#REF!</v>
      </c>
      <c r="G20" s="68" t="e">
        <f t="shared" si="3"/>
        <v>#REF!</v>
      </c>
      <c r="H20" s="68" t="e">
        <f t="shared" si="3"/>
        <v>#REF!</v>
      </c>
      <c r="I20" s="68" t="e">
        <f t="shared" si="3"/>
        <v>#REF!</v>
      </c>
      <c r="J20" s="68" t="e">
        <f t="shared" si="3"/>
        <v>#REF!</v>
      </c>
      <c r="K20" s="68" t="e">
        <f t="shared" si="3"/>
        <v>#REF!</v>
      </c>
      <c r="L20" s="68" t="e">
        <f t="shared" si="3"/>
        <v>#REF!</v>
      </c>
      <c r="M20" s="68" t="e">
        <f t="shared" si="3"/>
        <v>#REF!</v>
      </c>
      <c r="N20" s="68" t="e">
        <f t="shared" si="3"/>
        <v>#REF!</v>
      </c>
      <c r="O20" s="4"/>
      <c r="P20" s="4"/>
      <c r="Q20" s="4"/>
      <c r="R20" s="4"/>
      <c r="S20" s="4"/>
      <c r="T20" s="4"/>
      <c r="U20" s="4"/>
      <c r="V20" s="4"/>
      <c r="W20" s="4"/>
      <c r="X20" s="4"/>
      <c r="Y20" s="4"/>
      <c r="Z20" s="4"/>
    </row>
    <row r="21" spans="1:26" ht="13.5" customHeight="1" x14ac:dyDescent="0.3">
      <c r="A21" s="20"/>
      <c r="B21" s="4"/>
      <c r="C21" s="29"/>
      <c r="D21" s="29"/>
      <c r="E21" s="29"/>
      <c r="F21" s="29"/>
      <c r="G21" s="29"/>
      <c r="H21" s="29"/>
      <c r="I21" s="29"/>
      <c r="J21" s="29"/>
      <c r="K21" s="29"/>
      <c r="L21" s="29"/>
      <c r="M21" s="29"/>
      <c r="N21" s="29"/>
      <c r="O21" s="4"/>
      <c r="P21" s="4"/>
      <c r="Q21" s="4"/>
      <c r="R21" s="4"/>
      <c r="S21" s="4"/>
      <c r="T21" s="4"/>
      <c r="U21" s="4"/>
      <c r="V21" s="4"/>
      <c r="W21" s="4"/>
      <c r="X21" s="4"/>
      <c r="Y21" s="4"/>
      <c r="Z21" s="4"/>
    </row>
    <row r="22" spans="1:26" ht="13.5" customHeight="1" x14ac:dyDescent="0.3">
      <c r="A22" s="177" t="s">
        <v>248</v>
      </c>
      <c r="B22" s="177"/>
      <c r="C22" s="178"/>
      <c r="D22" s="178"/>
      <c r="E22" s="178"/>
      <c r="F22" s="178"/>
      <c r="G22" s="159"/>
      <c r="H22" s="159"/>
      <c r="I22" s="159"/>
      <c r="J22" s="159"/>
      <c r="K22" s="159"/>
      <c r="L22" s="159"/>
      <c r="M22" s="159"/>
      <c r="N22" s="159"/>
      <c r="O22" s="159"/>
      <c r="P22" s="159"/>
      <c r="Q22" s="159"/>
      <c r="R22" s="159"/>
      <c r="S22" s="159"/>
      <c r="T22" s="159"/>
      <c r="U22" s="159"/>
      <c r="V22" s="159"/>
      <c r="W22" s="159"/>
      <c r="X22" s="159"/>
      <c r="Y22" s="159"/>
      <c r="Z22" s="159"/>
    </row>
    <row r="23" spans="1:26" ht="13.5" customHeight="1" x14ac:dyDescent="0.3">
      <c r="A23" s="177" t="s">
        <v>242</v>
      </c>
      <c r="B23" s="177" t="s">
        <v>243</v>
      </c>
      <c r="C23" s="51" t="s">
        <v>199</v>
      </c>
      <c r="D23" s="51" t="s">
        <v>200</v>
      </c>
      <c r="E23" s="51" t="s">
        <v>201</v>
      </c>
      <c r="F23" s="51" t="s">
        <v>202</v>
      </c>
      <c r="G23" s="51" t="s">
        <v>203</v>
      </c>
      <c r="H23" s="51" t="s">
        <v>204</v>
      </c>
      <c r="I23" s="51" t="s">
        <v>205</v>
      </c>
      <c r="J23" s="51" t="s">
        <v>206</v>
      </c>
      <c r="K23" s="51" t="s">
        <v>207</v>
      </c>
      <c r="L23" s="51" t="s">
        <v>208</v>
      </c>
      <c r="M23" s="51" t="s">
        <v>209</v>
      </c>
      <c r="N23" s="51" t="s">
        <v>210</v>
      </c>
      <c r="O23" s="159"/>
      <c r="P23" s="159"/>
      <c r="Q23" s="159"/>
      <c r="R23" s="159"/>
      <c r="S23" s="159"/>
      <c r="T23" s="159"/>
      <c r="U23" s="159"/>
      <c r="V23" s="159"/>
      <c r="W23" s="159"/>
      <c r="X23" s="159"/>
      <c r="Y23" s="159"/>
      <c r="Z23" s="159"/>
    </row>
    <row r="24" spans="1:26" ht="13.5" customHeight="1" x14ac:dyDescent="0.3">
      <c r="A24" s="63" t="s">
        <v>233</v>
      </c>
      <c r="B24" s="63" t="s">
        <v>38</v>
      </c>
      <c r="C24" s="64" t="e">
        <f>SUMIFS('Variance Analysis'!C$30:C$45,'Variance Analysis'!$B$30:$B$45,'Variance Analysis'!$B$41,'Variance Analysis'!$A$30:$A$45,'Variance Analysis'!$A$41)</f>
        <v>#REF!</v>
      </c>
      <c r="D24" s="64" t="e">
        <f>SUMIFS('Variance Analysis'!D$30:D$45,'Variance Analysis'!$B$30:$B$45,'Variance Analysis'!$B$41,'Variance Analysis'!$A$30:$A$45,'Variance Analysis'!$A$41)</f>
        <v>#REF!</v>
      </c>
      <c r="E24" s="64" t="e">
        <f>SUMIFS('Variance Analysis'!E$30:E$45,'Variance Analysis'!$B$30:$B$45,'Variance Analysis'!$B$41,'Variance Analysis'!$A$30:$A$45,'Variance Analysis'!$A$41)</f>
        <v>#REF!</v>
      </c>
      <c r="F24" s="64" t="e">
        <f>SUMIFS('Variance Analysis'!F$30:F$45,'Variance Analysis'!$B$30:$B$45,'Variance Analysis'!$B$41,'Variance Analysis'!$A$30:$A$45,'Variance Analysis'!$A$41)</f>
        <v>#REF!</v>
      </c>
      <c r="G24" s="64" t="e">
        <f>SUMIFS('Variance Analysis'!G$30:G$45,'Variance Analysis'!$B$30:$B$45,'Variance Analysis'!$B$41,'Variance Analysis'!$A$30:$A$45,'Variance Analysis'!$A$41)</f>
        <v>#REF!</v>
      </c>
      <c r="H24" s="64" t="e">
        <f>SUMIFS('Variance Analysis'!H$30:H$45,'Variance Analysis'!$B$30:$B$45,'Variance Analysis'!$B$41,'Variance Analysis'!$A$30:$A$45,'Variance Analysis'!$A$41)</f>
        <v>#REF!</v>
      </c>
      <c r="I24" s="64" t="e">
        <f>SUMIFS('Variance Analysis'!I$30:I$45,'Variance Analysis'!$B$30:$B$45,'Variance Analysis'!$B$41,'Variance Analysis'!$A$30:$A$45,'Variance Analysis'!$A$41)</f>
        <v>#REF!</v>
      </c>
      <c r="J24" s="64" t="e">
        <f>SUMIFS('Variance Analysis'!J$30:J$45,'Variance Analysis'!$B$30:$B$45,'Variance Analysis'!$B$41,'Variance Analysis'!$A$30:$A$45,'Variance Analysis'!$A$41)</f>
        <v>#REF!</v>
      </c>
      <c r="K24" s="64" t="e">
        <f>SUMIFS('Variance Analysis'!K$30:K$45,'Variance Analysis'!$B$30:$B$45,'Variance Analysis'!$B$41,'Variance Analysis'!$A$30:$A$45,'Variance Analysis'!$A$41)</f>
        <v>#REF!</v>
      </c>
      <c r="L24" s="64" t="e">
        <f>SUMIFS('Variance Analysis'!L$30:L$45,'Variance Analysis'!$B$30:$B$45,'Variance Analysis'!$B$41,'Variance Analysis'!$A$30:$A$45,'Variance Analysis'!$A$41)</f>
        <v>#REF!</v>
      </c>
      <c r="M24" s="64" t="e">
        <f>SUMIFS('Variance Analysis'!M$30:M$45,'Variance Analysis'!$B$30:$B$45,'Variance Analysis'!$B$41,'Variance Analysis'!$A$30:$A$45,'Variance Analysis'!$A$41)</f>
        <v>#REF!</v>
      </c>
      <c r="N24" s="64" t="e">
        <f>SUMIFS('Variance Analysis'!N$30:N$45,'Variance Analysis'!$B$30:$B$45,'Variance Analysis'!$B$41,'Variance Analysis'!$A$30:$A$45,'Variance Analysis'!$A$41)</f>
        <v>#REF!</v>
      </c>
      <c r="O24" s="4"/>
      <c r="P24" s="4"/>
      <c r="Q24" s="4"/>
      <c r="R24" s="4"/>
      <c r="S24" s="4"/>
      <c r="T24" s="4"/>
      <c r="U24" s="4"/>
      <c r="V24" s="4"/>
      <c r="W24" s="4"/>
      <c r="X24" s="4"/>
      <c r="Y24" s="4"/>
      <c r="Z24" s="4"/>
    </row>
    <row r="25" spans="1:26" ht="13.5" customHeight="1" x14ac:dyDescent="0.3">
      <c r="A25" s="63" t="s">
        <v>234</v>
      </c>
      <c r="B25" s="63" t="s">
        <v>38</v>
      </c>
      <c r="C25" s="64" t="e">
        <f>SUMIFS('Variance Analysis'!C$30:C$45,'Variance Analysis'!$B$30:$B$45,'Variance Analysis'!$B$39,'Variance Analysis'!$A$30:$A$45,'Variance Analysis'!$A$41)</f>
        <v>#REF!</v>
      </c>
      <c r="D25" s="64" t="e">
        <f>SUMIFS('Variance Analysis'!D$30:D$45,'Variance Analysis'!$B$30:$B$45,'Variance Analysis'!$B$39,'Variance Analysis'!$A$30:$A$45,'Variance Analysis'!$A$41)</f>
        <v>#REF!</v>
      </c>
      <c r="E25" s="64" t="e">
        <f>SUMIFS('Variance Analysis'!E$30:E$45,'Variance Analysis'!$B$30:$B$45,'Variance Analysis'!$B$39,'Variance Analysis'!$A$30:$A$45,'Variance Analysis'!$A$41)</f>
        <v>#REF!</v>
      </c>
      <c r="F25" s="64" t="e">
        <f>SUMIFS('Variance Analysis'!F$30:F$45,'Variance Analysis'!$B$30:$B$45,'Variance Analysis'!$B$39,'Variance Analysis'!$A$30:$A$45,'Variance Analysis'!$A$41)</f>
        <v>#REF!</v>
      </c>
      <c r="G25" s="64" t="e">
        <f>SUMIFS('Variance Analysis'!G$30:G$45,'Variance Analysis'!$B$30:$B$45,'Variance Analysis'!$B$39,'Variance Analysis'!$A$30:$A$45,'Variance Analysis'!$A$41)</f>
        <v>#REF!</v>
      </c>
      <c r="H25" s="64" t="e">
        <f>SUMIFS('Variance Analysis'!H$30:H$45,'Variance Analysis'!$B$30:$B$45,'Variance Analysis'!$B$39,'Variance Analysis'!$A$30:$A$45,'Variance Analysis'!$A$41)</f>
        <v>#REF!</v>
      </c>
      <c r="I25" s="64" t="e">
        <f>SUMIFS('Variance Analysis'!I$30:I$45,'Variance Analysis'!$B$30:$B$45,'Variance Analysis'!$B$39,'Variance Analysis'!$A$30:$A$45,'Variance Analysis'!$A$41)</f>
        <v>#REF!</v>
      </c>
      <c r="J25" s="64" t="e">
        <f>SUMIFS('Variance Analysis'!J$30:J$45,'Variance Analysis'!$B$30:$B$45,'Variance Analysis'!$B$39,'Variance Analysis'!$A$30:$A$45,'Variance Analysis'!$A$41)</f>
        <v>#REF!</v>
      </c>
      <c r="K25" s="64" t="e">
        <f>SUMIFS('Variance Analysis'!K$30:K$45,'Variance Analysis'!$B$30:$B$45,'Variance Analysis'!$B$39,'Variance Analysis'!$A$30:$A$45,'Variance Analysis'!$A$41)</f>
        <v>#REF!</v>
      </c>
      <c r="L25" s="64" t="e">
        <f>SUMIFS('Variance Analysis'!L$30:L$45,'Variance Analysis'!$B$30:$B$45,'Variance Analysis'!$B$39,'Variance Analysis'!$A$30:$A$45,'Variance Analysis'!$A$41)</f>
        <v>#REF!</v>
      </c>
      <c r="M25" s="64" t="e">
        <f>SUMIFS('Variance Analysis'!M$30:M$45,'Variance Analysis'!$B$30:$B$45,'Variance Analysis'!$B$39,'Variance Analysis'!$A$30:$A$45,'Variance Analysis'!$A$41)</f>
        <v>#REF!</v>
      </c>
      <c r="N25" s="64" t="e">
        <f>SUMIFS('Variance Analysis'!N$30:N$45,'Variance Analysis'!$B$30:$B$45,'Variance Analysis'!$B$39,'Variance Analysis'!$A$30:$A$45,'Variance Analysis'!$A$41)</f>
        <v>#REF!</v>
      </c>
      <c r="O25" s="4"/>
      <c r="P25" s="4"/>
      <c r="Q25" s="4"/>
      <c r="R25" s="4"/>
      <c r="S25" s="4"/>
      <c r="T25" s="4"/>
      <c r="U25" s="4"/>
      <c r="V25" s="4"/>
      <c r="W25" s="4"/>
      <c r="X25" s="4"/>
      <c r="Y25" s="4"/>
      <c r="Z25" s="4"/>
    </row>
    <row r="26" spans="1:26" ht="13.5" customHeight="1" x14ac:dyDescent="0.3">
      <c r="A26" s="63" t="s">
        <v>235</v>
      </c>
      <c r="B26" s="63" t="s">
        <v>38</v>
      </c>
      <c r="C26" s="64" t="e">
        <f>SUMIFS('Variance Analysis'!C$30:C$45,'Variance Analysis'!$B$30:$B$45,'Variance Analysis'!$B40,'Variance Analysis'!$A$30:$A$45,'Variance Analysis'!$A$40)</f>
        <v>#REF!</v>
      </c>
      <c r="D26" s="64" t="e">
        <f>SUMIFS('Variance Analysis'!D$30:D$45,'Variance Analysis'!$B$30:$B$45,'Variance Analysis'!$B40,'Variance Analysis'!$A$30:$A$45,'Variance Analysis'!$A$40)</f>
        <v>#REF!</v>
      </c>
      <c r="E26" s="64" t="e">
        <f>SUMIFS('Variance Analysis'!E$30:E$45,'Variance Analysis'!$B$30:$B$45,'Variance Analysis'!$B40,'Variance Analysis'!$A$30:$A$45,'Variance Analysis'!$A$40)</f>
        <v>#REF!</v>
      </c>
      <c r="F26" s="64" t="e">
        <f>SUMIFS('Variance Analysis'!F$30:F$45,'Variance Analysis'!$B$30:$B$45,'Variance Analysis'!$B40,'Variance Analysis'!$A$30:$A$45,'Variance Analysis'!$A$40)</f>
        <v>#REF!</v>
      </c>
      <c r="G26" s="64" t="e">
        <f>SUMIFS('Variance Analysis'!G$30:G$45,'Variance Analysis'!$B$30:$B$45,'Variance Analysis'!$B40,'Variance Analysis'!$A$30:$A$45,'Variance Analysis'!$A$40)</f>
        <v>#REF!</v>
      </c>
      <c r="H26" s="64" t="e">
        <f>SUMIFS('Variance Analysis'!H$30:H$45,'Variance Analysis'!$B$30:$B$45,'Variance Analysis'!$B40,'Variance Analysis'!$A$30:$A$45,'Variance Analysis'!$A$40)</f>
        <v>#REF!</v>
      </c>
      <c r="I26" s="64" t="e">
        <f>SUMIFS('Variance Analysis'!I$30:I$45,'Variance Analysis'!$B$30:$B$45,'Variance Analysis'!$B40,'Variance Analysis'!$A$30:$A$45,'Variance Analysis'!$A$40)</f>
        <v>#REF!</v>
      </c>
      <c r="J26" s="64" t="e">
        <f>SUMIFS('Variance Analysis'!J$30:J$45,'Variance Analysis'!$B$30:$B$45,'Variance Analysis'!$B40,'Variance Analysis'!$A$30:$A$45,'Variance Analysis'!$A$40)</f>
        <v>#REF!</v>
      </c>
      <c r="K26" s="64" t="e">
        <f>SUMIFS('Variance Analysis'!K$30:K$45,'Variance Analysis'!$B$30:$B$45,'Variance Analysis'!$B40,'Variance Analysis'!$A$30:$A$45,'Variance Analysis'!$A$40)</f>
        <v>#REF!</v>
      </c>
      <c r="L26" s="64" t="e">
        <f>SUMIFS('Variance Analysis'!L$30:L$45,'Variance Analysis'!$B$30:$B$45,'Variance Analysis'!$B40,'Variance Analysis'!$A$30:$A$45,'Variance Analysis'!$A$40)</f>
        <v>#REF!</v>
      </c>
      <c r="M26" s="64" t="e">
        <f>SUMIFS('Variance Analysis'!M$30:M$45,'Variance Analysis'!$B$30:$B$45,'Variance Analysis'!$B40,'Variance Analysis'!$A$30:$A$45,'Variance Analysis'!$A$40)</f>
        <v>#REF!</v>
      </c>
      <c r="N26" s="64" t="e">
        <f>SUMIFS('Variance Analysis'!N$30:N$45,'Variance Analysis'!$B$30:$B$45,'Variance Analysis'!$B40,'Variance Analysis'!$A$30:$A$45,'Variance Analysis'!$A$40)</f>
        <v>#REF!</v>
      </c>
      <c r="O26" s="4"/>
      <c r="P26" s="4"/>
      <c r="Q26" s="4"/>
      <c r="R26" s="4"/>
      <c r="S26" s="4"/>
      <c r="T26" s="4"/>
      <c r="U26" s="4"/>
      <c r="V26" s="4"/>
      <c r="W26" s="4"/>
      <c r="X26" s="4"/>
      <c r="Y26" s="4"/>
      <c r="Z26" s="4"/>
    </row>
    <row r="27" spans="1:26" ht="13.5" customHeight="1" x14ac:dyDescent="0.3">
      <c r="A27" s="63" t="s">
        <v>217</v>
      </c>
      <c r="B27" s="63" t="s">
        <v>244</v>
      </c>
      <c r="C27" s="65" t="e">
        <f t="shared" ref="C27:N27" si="4">#REF!</f>
        <v>#REF!</v>
      </c>
      <c r="D27" s="65" t="e">
        <f t="shared" si="4"/>
        <v>#REF!</v>
      </c>
      <c r="E27" s="65" t="e">
        <f t="shared" si="4"/>
        <v>#REF!</v>
      </c>
      <c r="F27" s="65" t="e">
        <f t="shared" si="4"/>
        <v>#REF!</v>
      </c>
      <c r="G27" s="65" t="e">
        <f t="shared" si="4"/>
        <v>#REF!</v>
      </c>
      <c r="H27" s="65" t="e">
        <f t="shared" si="4"/>
        <v>#REF!</v>
      </c>
      <c r="I27" s="65" t="e">
        <f t="shared" si="4"/>
        <v>#REF!</v>
      </c>
      <c r="J27" s="65" t="e">
        <f t="shared" si="4"/>
        <v>#REF!</v>
      </c>
      <c r="K27" s="65" t="e">
        <f t="shared" si="4"/>
        <v>#REF!</v>
      </c>
      <c r="L27" s="65" t="e">
        <f t="shared" si="4"/>
        <v>#REF!</v>
      </c>
      <c r="M27" s="65" t="e">
        <f t="shared" si="4"/>
        <v>#REF!</v>
      </c>
      <c r="N27" s="65" t="e">
        <f t="shared" si="4"/>
        <v>#REF!</v>
      </c>
      <c r="O27" s="4"/>
      <c r="P27" s="4"/>
      <c r="Q27" s="4"/>
      <c r="R27" s="4"/>
      <c r="S27" s="4"/>
      <c r="T27" s="4"/>
      <c r="U27" s="4"/>
      <c r="V27" s="4"/>
      <c r="W27" s="4"/>
      <c r="X27" s="4"/>
      <c r="Y27" s="4"/>
      <c r="Z27" s="4"/>
    </row>
    <row r="28" spans="1:26" ht="13.5" customHeight="1" x14ac:dyDescent="0.3">
      <c r="A28" s="66" t="s">
        <v>245</v>
      </c>
      <c r="B28" s="67" t="s">
        <v>246</v>
      </c>
      <c r="C28" s="68" t="e">
        <f>SUM(C24:C26)/(C27*1000)</f>
        <v>#REF!</v>
      </c>
      <c r="D28" s="68" t="e">
        <f t="shared" ref="D28:N28" si="5">SUM($C$24:D26)/(SUM($C$27:D27)*1000)</f>
        <v>#REF!</v>
      </c>
      <c r="E28" s="68" t="e">
        <f t="shared" si="5"/>
        <v>#REF!</v>
      </c>
      <c r="F28" s="68" t="e">
        <f t="shared" si="5"/>
        <v>#REF!</v>
      </c>
      <c r="G28" s="68" t="e">
        <f t="shared" si="5"/>
        <v>#REF!</v>
      </c>
      <c r="H28" s="68" t="e">
        <f t="shared" si="5"/>
        <v>#REF!</v>
      </c>
      <c r="I28" s="68" t="e">
        <f t="shared" si="5"/>
        <v>#REF!</v>
      </c>
      <c r="J28" s="68" t="e">
        <f t="shared" si="5"/>
        <v>#REF!</v>
      </c>
      <c r="K28" s="68" t="e">
        <f t="shared" si="5"/>
        <v>#REF!</v>
      </c>
      <c r="L28" s="68" t="e">
        <f t="shared" si="5"/>
        <v>#REF!</v>
      </c>
      <c r="M28" s="68" t="e">
        <f t="shared" si="5"/>
        <v>#REF!</v>
      </c>
      <c r="N28" s="68" t="e">
        <f t="shared" si="5"/>
        <v>#REF!</v>
      </c>
      <c r="O28" s="4"/>
      <c r="P28" s="4"/>
      <c r="Q28" s="4"/>
      <c r="R28" s="4"/>
      <c r="S28" s="4"/>
      <c r="T28" s="4"/>
      <c r="U28" s="4"/>
      <c r="V28" s="4"/>
      <c r="W28" s="4"/>
      <c r="X28" s="4"/>
      <c r="Y28" s="4"/>
      <c r="Z28" s="4"/>
    </row>
    <row r="29" spans="1:26" ht="13.5" customHeight="1" x14ac:dyDescent="0.3">
      <c r="A29" s="20"/>
      <c r="B29" s="4"/>
      <c r="C29" s="29"/>
      <c r="D29" s="29"/>
      <c r="E29" s="29"/>
      <c r="F29" s="29"/>
      <c r="G29" s="29"/>
      <c r="H29" s="29"/>
      <c r="I29" s="29"/>
      <c r="J29" s="29"/>
      <c r="K29" s="29"/>
      <c r="L29" s="29"/>
      <c r="M29" s="29"/>
      <c r="N29" s="29"/>
      <c r="O29" s="4"/>
      <c r="P29" s="4"/>
      <c r="Q29" s="4"/>
      <c r="R29" s="4"/>
      <c r="S29" s="4"/>
      <c r="T29" s="4"/>
      <c r="U29" s="4"/>
      <c r="V29" s="4"/>
      <c r="W29" s="4"/>
      <c r="X29" s="4"/>
      <c r="Y29" s="4"/>
      <c r="Z29" s="4"/>
    </row>
    <row r="30" spans="1:26" ht="13.5" customHeight="1" x14ac:dyDescent="0.3">
      <c r="A30" s="177" t="s">
        <v>249</v>
      </c>
      <c r="B30" s="177"/>
      <c r="C30" s="178"/>
      <c r="D30" s="178"/>
      <c r="E30" s="178"/>
      <c r="F30" s="178"/>
      <c r="G30" s="159"/>
      <c r="H30" s="159"/>
      <c r="I30" s="159"/>
      <c r="J30" s="159"/>
      <c r="K30" s="159"/>
      <c r="L30" s="159"/>
      <c r="M30" s="159"/>
      <c r="N30" s="159"/>
      <c r="O30" s="159"/>
      <c r="P30" s="159"/>
      <c r="Q30" s="159"/>
      <c r="R30" s="159"/>
      <c r="S30" s="159"/>
      <c r="T30" s="159"/>
      <c r="U30" s="159"/>
      <c r="V30" s="159"/>
      <c r="W30" s="159"/>
      <c r="X30" s="159"/>
      <c r="Y30" s="159"/>
      <c r="Z30" s="159"/>
    </row>
    <row r="31" spans="1:26" ht="13.5" customHeight="1" x14ac:dyDescent="0.3">
      <c r="A31" s="177" t="s">
        <v>242</v>
      </c>
      <c r="B31" s="177" t="s">
        <v>243</v>
      </c>
      <c r="C31" s="51" t="s">
        <v>199</v>
      </c>
      <c r="D31" s="51" t="s">
        <v>200</v>
      </c>
      <c r="E31" s="51" t="s">
        <v>201</v>
      </c>
      <c r="F31" s="51" t="s">
        <v>202</v>
      </c>
      <c r="G31" s="51" t="s">
        <v>203</v>
      </c>
      <c r="H31" s="51" t="s">
        <v>204</v>
      </c>
      <c r="I31" s="51" t="s">
        <v>205</v>
      </c>
      <c r="J31" s="51" t="s">
        <v>206</v>
      </c>
      <c r="K31" s="51" t="s">
        <v>207</v>
      </c>
      <c r="L31" s="51" t="s">
        <v>208</v>
      </c>
      <c r="M31" s="51" t="s">
        <v>209</v>
      </c>
      <c r="N31" s="51" t="s">
        <v>210</v>
      </c>
      <c r="O31" s="159"/>
      <c r="P31" s="159"/>
      <c r="Q31" s="159"/>
      <c r="R31" s="159"/>
      <c r="S31" s="159"/>
      <c r="T31" s="159"/>
      <c r="U31" s="159"/>
      <c r="V31" s="159"/>
      <c r="W31" s="159"/>
      <c r="X31" s="159"/>
      <c r="Y31" s="159"/>
      <c r="Z31" s="159"/>
    </row>
    <row r="32" spans="1:26" ht="13.5" customHeight="1" x14ac:dyDescent="0.3">
      <c r="A32" s="63" t="s">
        <v>233</v>
      </c>
      <c r="B32" s="63" t="s">
        <v>38</v>
      </c>
      <c r="C32" s="64" t="e">
        <f>SUMIFS('Variance Analysis'!C$42:C$45,'Variance Analysis'!$B$42:$B$45,'Variance Analysis'!$B$45)</f>
        <v>#REF!</v>
      </c>
      <c r="D32" s="64" t="e">
        <f>SUMIFS('Variance Analysis'!D$42:D$45,'Variance Analysis'!$B$42:$B$45,'Variance Analysis'!$B$45)</f>
        <v>#REF!</v>
      </c>
      <c r="E32" s="64" t="e">
        <f>SUMIFS('Variance Analysis'!E$42:E$45,'Variance Analysis'!$B$42:$B$45,'Variance Analysis'!$B$45)</f>
        <v>#REF!</v>
      </c>
      <c r="F32" s="64" t="e">
        <f>SUMIFS('Variance Analysis'!F$42:F$45,'Variance Analysis'!$B$42:$B$45,'Variance Analysis'!$B$45)</f>
        <v>#REF!</v>
      </c>
      <c r="G32" s="64" t="e">
        <f>SUMIFS('Variance Analysis'!G$42:G$45,'Variance Analysis'!$B$42:$B$45,'Variance Analysis'!$B$45)</f>
        <v>#REF!</v>
      </c>
      <c r="H32" s="64" t="e">
        <f>SUMIFS('Variance Analysis'!H$42:H$45,'Variance Analysis'!$B$42:$B$45,'Variance Analysis'!$B$45)</f>
        <v>#REF!</v>
      </c>
      <c r="I32" s="64" t="e">
        <f>SUMIFS('Variance Analysis'!I$42:I$45,'Variance Analysis'!$B$42:$B$45,'Variance Analysis'!$B$45)</f>
        <v>#REF!</v>
      </c>
      <c r="J32" s="64" t="e">
        <f>SUMIFS('Variance Analysis'!J$42:J$45,'Variance Analysis'!$B$42:$B$45,'Variance Analysis'!$B$45)</f>
        <v>#REF!</v>
      </c>
      <c r="K32" s="64" t="e">
        <f>SUMIFS('Variance Analysis'!K$42:K$45,'Variance Analysis'!$B$42:$B$45,'Variance Analysis'!$B$45)</f>
        <v>#REF!</v>
      </c>
      <c r="L32" s="64" t="e">
        <f>SUMIFS('Variance Analysis'!L$42:L$45,'Variance Analysis'!$B$42:$B$45,'Variance Analysis'!$B$45)</f>
        <v>#REF!</v>
      </c>
      <c r="M32" s="64" t="e">
        <f>SUMIFS('Variance Analysis'!M$42:M$45,'Variance Analysis'!$B$42:$B$45,'Variance Analysis'!$B$45)</f>
        <v>#REF!</v>
      </c>
      <c r="N32" s="64" t="e">
        <f>SUMIFS('Variance Analysis'!N$42:N$45,'Variance Analysis'!$B$42:$B$45,'Variance Analysis'!$B$45)</f>
        <v>#REF!</v>
      </c>
      <c r="O32" s="4"/>
      <c r="P32" s="4"/>
      <c r="Q32" s="4"/>
      <c r="R32" s="4"/>
      <c r="S32" s="4"/>
      <c r="T32" s="4"/>
      <c r="U32" s="4"/>
      <c r="V32" s="4"/>
      <c r="W32" s="4"/>
      <c r="X32" s="4"/>
      <c r="Y32" s="4"/>
      <c r="Z32" s="4"/>
    </row>
    <row r="33" spans="1:26" ht="13.5" customHeight="1" x14ac:dyDescent="0.3">
      <c r="A33" s="63" t="s">
        <v>234</v>
      </c>
      <c r="B33" s="63" t="s">
        <v>38</v>
      </c>
      <c r="C33" s="64" t="e">
        <f>SUMIFS('Variance Analysis'!C$42:C$45,'Variance Analysis'!$B$42:$B$45,'Variance Analysis'!$B$43)</f>
        <v>#REF!</v>
      </c>
      <c r="D33" s="64" t="e">
        <f>SUMIFS('Variance Analysis'!D$42:D$45,'Variance Analysis'!$B$42:$B$45,'Variance Analysis'!$B$43)</f>
        <v>#REF!</v>
      </c>
      <c r="E33" s="64" t="e">
        <f>SUMIFS('Variance Analysis'!E$42:E$45,'Variance Analysis'!$B$42:$B$45,'Variance Analysis'!$B$43)</f>
        <v>#REF!</v>
      </c>
      <c r="F33" s="64" t="e">
        <f>SUMIFS('Variance Analysis'!F$42:F$45,'Variance Analysis'!$B$42:$B$45,'Variance Analysis'!$B$43)</f>
        <v>#REF!</v>
      </c>
      <c r="G33" s="64" t="e">
        <f>SUMIFS('Variance Analysis'!G$42:G$45,'Variance Analysis'!$B$42:$B$45,'Variance Analysis'!$B$43)</f>
        <v>#REF!</v>
      </c>
      <c r="H33" s="64" t="e">
        <f>SUMIFS('Variance Analysis'!H$42:H$45,'Variance Analysis'!$B$42:$B$45,'Variance Analysis'!$B$43)</f>
        <v>#REF!</v>
      </c>
      <c r="I33" s="64" t="e">
        <f>SUMIFS('Variance Analysis'!I$42:I$45,'Variance Analysis'!$B$42:$B$45,'Variance Analysis'!$B$43)</f>
        <v>#REF!</v>
      </c>
      <c r="J33" s="64" t="e">
        <f>SUMIFS('Variance Analysis'!J$42:J$45,'Variance Analysis'!$B$42:$B$45,'Variance Analysis'!$B$43)</f>
        <v>#REF!</v>
      </c>
      <c r="K33" s="64" t="e">
        <f>SUMIFS('Variance Analysis'!K$42:K$45,'Variance Analysis'!$B$42:$B$45,'Variance Analysis'!$B$43)</f>
        <v>#REF!</v>
      </c>
      <c r="L33" s="64" t="e">
        <f>SUMIFS('Variance Analysis'!L$42:L$45,'Variance Analysis'!$B$42:$B$45,'Variance Analysis'!$B$43)</f>
        <v>#REF!</v>
      </c>
      <c r="M33" s="64" t="e">
        <f>SUMIFS('Variance Analysis'!M$42:M$45,'Variance Analysis'!$B$42:$B$45,'Variance Analysis'!$B$43)</f>
        <v>#REF!</v>
      </c>
      <c r="N33" s="64" t="e">
        <f>SUMIFS('Variance Analysis'!N$42:N$45,'Variance Analysis'!$B$42:$B$45,'Variance Analysis'!$B$43)</f>
        <v>#REF!</v>
      </c>
      <c r="O33" s="4"/>
      <c r="P33" s="4"/>
      <c r="Q33" s="4"/>
      <c r="R33" s="4"/>
      <c r="S33" s="4"/>
      <c r="T33" s="4"/>
      <c r="U33" s="4"/>
      <c r="V33" s="4"/>
      <c r="W33" s="4"/>
      <c r="X33" s="4"/>
      <c r="Y33" s="4"/>
      <c r="Z33" s="4"/>
    </row>
    <row r="34" spans="1:26" ht="13.5" customHeight="1" x14ac:dyDescent="0.3">
      <c r="A34" s="63" t="s">
        <v>235</v>
      </c>
      <c r="B34" s="63" t="s">
        <v>38</v>
      </c>
      <c r="C34" s="64" t="e">
        <f>SUMIFS('Variance Analysis'!C$42:C$45,'Variance Analysis'!$B$42:$B$45,'Variance Analysis'!$B$44)</f>
        <v>#REF!</v>
      </c>
      <c r="D34" s="64" t="e">
        <f>SUMIFS('Variance Analysis'!D$42:D$45,'Variance Analysis'!$B$42:$B$45,'Variance Analysis'!$B$44)</f>
        <v>#REF!</v>
      </c>
      <c r="E34" s="64" t="e">
        <f>SUMIFS('Variance Analysis'!E$42:E$45,'Variance Analysis'!$B$42:$B$45,'Variance Analysis'!$B$44)</f>
        <v>#REF!</v>
      </c>
      <c r="F34" s="64" t="e">
        <f>SUMIFS('Variance Analysis'!F$42:F$45,'Variance Analysis'!$B$42:$B$45,'Variance Analysis'!$B$44)</f>
        <v>#REF!</v>
      </c>
      <c r="G34" s="64" t="e">
        <f>SUMIFS('Variance Analysis'!G$42:G$45,'Variance Analysis'!$B$42:$B$45,'Variance Analysis'!$B$44)</f>
        <v>#REF!</v>
      </c>
      <c r="H34" s="64" t="e">
        <f>SUMIFS('Variance Analysis'!H$42:H$45,'Variance Analysis'!$B$42:$B$45,'Variance Analysis'!$B$44)</f>
        <v>#REF!</v>
      </c>
      <c r="I34" s="64" t="e">
        <f>SUMIFS('Variance Analysis'!I$42:I$45,'Variance Analysis'!$B$42:$B$45,'Variance Analysis'!$B$44)</f>
        <v>#REF!</v>
      </c>
      <c r="J34" s="64" t="e">
        <f>SUMIFS('Variance Analysis'!J$42:J$45,'Variance Analysis'!$B$42:$B$45,'Variance Analysis'!$B$44)</f>
        <v>#REF!</v>
      </c>
      <c r="K34" s="64" t="e">
        <f>SUMIFS('Variance Analysis'!K$42:K$45,'Variance Analysis'!$B$42:$B$45,'Variance Analysis'!$B$44)</f>
        <v>#REF!</v>
      </c>
      <c r="L34" s="64" t="e">
        <f>SUMIFS('Variance Analysis'!L$42:L$45,'Variance Analysis'!$B$42:$B$45,'Variance Analysis'!$B$44)</f>
        <v>#REF!</v>
      </c>
      <c r="M34" s="64" t="e">
        <f>SUMIFS('Variance Analysis'!M$42:M$45,'Variance Analysis'!$B$42:$B$45,'Variance Analysis'!$B$44)</f>
        <v>#REF!</v>
      </c>
      <c r="N34" s="64" t="e">
        <f>SUMIFS('Variance Analysis'!N$42:N$45,'Variance Analysis'!$B$42:$B$45,'Variance Analysis'!$B$44)</f>
        <v>#REF!</v>
      </c>
      <c r="O34" s="4"/>
      <c r="P34" s="4"/>
      <c r="Q34" s="4"/>
      <c r="R34" s="4"/>
      <c r="S34" s="4"/>
      <c r="T34" s="4"/>
      <c r="U34" s="4"/>
      <c r="V34" s="4"/>
      <c r="W34" s="4"/>
      <c r="X34" s="4"/>
      <c r="Y34" s="4"/>
      <c r="Z34" s="4"/>
    </row>
    <row r="35" spans="1:26" ht="13.5" customHeight="1" x14ac:dyDescent="0.3">
      <c r="A35" s="63" t="s">
        <v>211</v>
      </c>
      <c r="B35" s="63" t="s">
        <v>244</v>
      </c>
      <c r="C35" s="65" t="e">
        <f t="shared" ref="C35:N35" si="6">#REF!</f>
        <v>#REF!</v>
      </c>
      <c r="D35" s="65" t="e">
        <f t="shared" si="6"/>
        <v>#REF!</v>
      </c>
      <c r="E35" s="65" t="e">
        <f t="shared" si="6"/>
        <v>#REF!</v>
      </c>
      <c r="F35" s="65" t="e">
        <f t="shared" si="6"/>
        <v>#REF!</v>
      </c>
      <c r="G35" s="65" t="e">
        <f t="shared" si="6"/>
        <v>#REF!</v>
      </c>
      <c r="H35" s="65" t="e">
        <f t="shared" si="6"/>
        <v>#REF!</v>
      </c>
      <c r="I35" s="65" t="e">
        <f t="shared" si="6"/>
        <v>#REF!</v>
      </c>
      <c r="J35" s="65" t="e">
        <f t="shared" si="6"/>
        <v>#REF!</v>
      </c>
      <c r="K35" s="65" t="e">
        <f t="shared" si="6"/>
        <v>#REF!</v>
      </c>
      <c r="L35" s="65" t="e">
        <f t="shared" si="6"/>
        <v>#REF!</v>
      </c>
      <c r="M35" s="65" t="e">
        <f t="shared" si="6"/>
        <v>#REF!</v>
      </c>
      <c r="N35" s="65" t="e">
        <f t="shared" si="6"/>
        <v>#REF!</v>
      </c>
      <c r="O35" s="4"/>
      <c r="P35" s="4"/>
      <c r="Q35" s="4"/>
      <c r="R35" s="4"/>
      <c r="S35" s="4"/>
      <c r="T35" s="4"/>
      <c r="U35" s="4"/>
      <c r="V35" s="4"/>
      <c r="W35" s="4"/>
      <c r="X35" s="4"/>
      <c r="Y35" s="4"/>
      <c r="Z35" s="4"/>
    </row>
    <row r="36" spans="1:26" ht="13.5" customHeight="1" x14ac:dyDescent="0.3">
      <c r="A36" s="63" t="s">
        <v>216</v>
      </c>
      <c r="B36" s="63" t="s">
        <v>244</v>
      </c>
      <c r="C36" s="65" t="e">
        <f t="shared" ref="C36:N36" si="7">#REF!</f>
        <v>#REF!</v>
      </c>
      <c r="D36" s="65" t="e">
        <f t="shared" si="7"/>
        <v>#REF!</v>
      </c>
      <c r="E36" s="65" t="e">
        <f t="shared" si="7"/>
        <v>#REF!</v>
      </c>
      <c r="F36" s="65" t="e">
        <f t="shared" si="7"/>
        <v>#REF!</v>
      </c>
      <c r="G36" s="65" t="e">
        <f t="shared" si="7"/>
        <v>#REF!</v>
      </c>
      <c r="H36" s="65" t="e">
        <f t="shared" si="7"/>
        <v>#REF!</v>
      </c>
      <c r="I36" s="65" t="e">
        <f t="shared" si="7"/>
        <v>#REF!</v>
      </c>
      <c r="J36" s="65" t="e">
        <f t="shared" si="7"/>
        <v>#REF!</v>
      </c>
      <c r="K36" s="65" t="e">
        <f t="shared" si="7"/>
        <v>#REF!</v>
      </c>
      <c r="L36" s="65" t="e">
        <f t="shared" si="7"/>
        <v>#REF!</v>
      </c>
      <c r="M36" s="65" t="e">
        <f t="shared" si="7"/>
        <v>#REF!</v>
      </c>
      <c r="N36" s="65" t="e">
        <f t="shared" si="7"/>
        <v>#REF!</v>
      </c>
      <c r="O36" s="4"/>
      <c r="P36" s="4"/>
      <c r="Q36" s="4"/>
      <c r="R36" s="4"/>
      <c r="S36" s="4"/>
      <c r="T36" s="4"/>
      <c r="U36" s="4"/>
      <c r="V36" s="4"/>
      <c r="W36" s="4"/>
      <c r="X36" s="4"/>
      <c r="Y36" s="4"/>
      <c r="Z36" s="4"/>
    </row>
    <row r="37" spans="1:26" ht="13.5" customHeight="1" x14ac:dyDescent="0.3">
      <c r="A37" s="63" t="s">
        <v>217</v>
      </c>
      <c r="B37" s="63" t="s">
        <v>244</v>
      </c>
      <c r="C37" s="65" t="e">
        <f t="shared" ref="C37:N37" si="8">#REF!</f>
        <v>#REF!</v>
      </c>
      <c r="D37" s="65" t="e">
        <f t="shared" si="8"/>
        <v>#REF!</v>
      </c>
      <c r="E37" s="65" t="e">
        <f t="shared" si="8"/>
        <v>#REF!</v>
      </c>
      <c r="F37" s="65" t="e">
        <f t="shared" si="8"/>
        <v>#REF!</v>
      </c>
      <c r="G37" s="65" t="e">
        <f t="shared" si="8"/>
        <v>#REF!</v>
      </c>
      <c r="H37" s="65" t="e">
        <f t="shared" si="8"/>
        <v>#REF!</v>
      </c>
      <c r="I37" s="65" t="e">
        <f t="shared" si="8"/>
        <v>#REF!</v>
      </c>
      <c r="J37" s="65" t="e">
        <f t="shared" si="8"/>
        <v>#REF!</v>
      </c>
      <c r="K37" s="65" t="e">
        <f t="shared" si="8"/>
        <v>#REF!</v>
      </c>
      <c r="L37" s="65" t="e">
        <f t="shared" si="8"/>
        <v>#REF!</v>
      </c>
      <c r="M37" s="65" t="e">
        <f t="shared" si="8"/>
        <v>#REF!</v>
      </c>
      <c r="N37" s="65" t="e">
        <f t="shared" si="8"/>
        <v>#REF!</v>
      </c>
      <c r="O37" s="4"/>
      <c r="P37" s="4"/>
      <c r="Q37" s="4"/>
      <c r="R37" s="4"/>
      <c r="S37" s="4"/>
      <c r="T37" s="4"/>
      <c r="U37" s="4"/>
      <c r="V37" s="4"/>
      <c r="W37" s="4"/>
      <c r="X37" s="4"/>
      <c r="Y37" s="4"/>
      <c r="Z37" s="4"/>
    </row>
    <row r="38" spans="1:26" ht="13.5" customHeight="1" x14ac:dyDescent="0.3">
      <c r="A38" s="66" t="s">
        <v>245</v>
      </c>
      <c r="B38" s="67" t="s">
        <v>246</v>
      </c>
      <c r="C38" s="68" t="e">
        <f t="shared" ref="C38:N38" si="9">SUM($C$32:C34)/(SUM($C$35:C37)*1000)</f>
        <v>#REF!</v>
      </c>
      <c r="D38" s="68" t="e">
        <f t="shared" si="9"/>
        <v>#REF!</v>
      </c>
      <c r="E38" s="68" t="e">
        <f t="shared" si="9"/>
        <v>#REF!</v>
      </c>
      <c r="F38" s="68" t="e">
        <f t="shared" si="9"/>
        <v>#REF!</v>
      </c>
      <c r="G38" s="68" t="e">
        <f t="shared" si="9"/>
        <v>#REF!</v>
      </c>
      <c r="H38" s="68" t="e">
        <f t="shared" si="9"/>
        <v>#REF!</v>
      </c>
      <c r="I38" s="68" t="e">
        <f t="shared" si="9"/>
        <v>#REF!</v>
      </c>
      <c r="J38" s="68" t="e">
        <f t="shared" si="9"/>
        <v>#REF!</v>
      </c>
      <c r="K38" s="68" t="e">
        <f t="shared" si="9"/>
        <v>#REF!</v>
      </c>
      <c r="L38" s="68" t="e">
        <f t="shared" si="9"/>
        <v>#REF!</v>
      </c>
      <c r="M38" s="68" t="e">
        <f t="shared" si="9"/>
        <v>#REF!</v>
      </c>
      <c r="N38" s="68" t="e">
        <f t="shared" si="9"/>
        <v>#REF!</v>
      </c>
      <c r="O38" s="4"/>
      <c r="P38" s="4"/>
      <c r="Q38" s="4"/>
      <c r="R38" s="4"/>
      <c r="S38" s="4"/>
      <c r="T38" s="4"/>
      <c r="U38" s="4"/>
      <c r="V38" s="4"/>
      <c r="W38" s="4"/>
      <c r="X38" s="4"/>
      <c r="Y38" s="4"/>
      <c r="Z38" s="4"/>
    </row>
    <row r="39" spans="1:26" ht="13.5" customHeight="1" x14ac:dyDescent="0.3">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3.5" customHeight="1" x14ac:dyDescent="0.3">
      <c r="A40" s="177" t="s">
        <v>250</v>
      </c>
      <c r="B40" s="177"/>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row>
    <row r="41" spans="1:26" ht="13.5" customHeight="1" x14ac:dyDescent="0.3">
      <c r="A41" s="177" t="s">
        <v>242</v>
      </c>
      <c r="B41" s="177"/>
      <c r="C41" s="51" t="s">
        <v>199</v>
      </c>
      <c r="D41" s="51" t="s">
        <v>200</v>
      </c>
      <c r="E41" s="51" t="s">
        <v>201</v>
      </c>
      <c r="F41" s="51" t="s">
        <v>202</v>
      </c>
      <c r="G41" s="51" t="s">
        <v>203</v>
      </c>
      <c r="H41" s="51" t="s">
        <v>204</v>
      </c>
      <c r="I41" s="51" t="s">
        <v>205</v>
      </c>
      <c r="J41" s="51" t="s">
        <v>206</v>
      </c>
      <c r="K41" s="51" t="s">
        <v>207</v>
      </c>
      <c r="L41" s="51" t="s">
        <v>208</v>
      </c>
      <c r="M41" s="51" t="s">
        <v>209</v>
      </c>
      <c r="N41" s="51" t="s">
        <v>210</v>
      </c>
      <c r="O41" s="159"/>
      <c r="P41" s="159"/>
      <c r="Q41" s="159"/>
      <c r="R41" s="159"/>
      <c r="S41" s="159"/>
      <c r="T41" s="159"/>
      <c r="U41" s="159"/>
      <c r="V41" s="159"/>
      <c r="W41" s="159"/>
      <c r="X41" s="159"/>
      <c r="Y41" s="159"/>
      <c r="Z41" s="159"/>
    </row>
    <row r="42" spans="1:26" ht="13.5" customHeight="1" x14ac:dyDescent="0.3">
      <c r="A42" s="63" t="s">
        <v>233</v>
      </c>
      <c r="B42" s="63" t="s">
        <v>38</v>
      </c>
      <c r="C42" s="64" t="e">
        <f>SUMIFS('Variance Analysis'!C$9:C$24,'Variance Analysis'!$B$9:$B$24,'Variance Analysis'!$B$12,'Variance Analysis'!$A$9:$A$24,'Variance Analysis'!$A$12)</f>
        <v>#REF!</v>
      </c>
      <c r="D42" s="64" t="e">
        <f>SUMIFS('Variance Analysis'!D$9:D$24,'Variance Analysis'!$B$9:$B$24,'Variance Analysis'!$B$12,'Variance Analysis'!$A$9:$A$24,'Variance Analysis'!$A$12)</f>
        <v>#REF!</v>
      </c>
      <c r="E42" s="64" t="e">
        <f>SUMIFS('Variance Analysis'!E$9:E$24,'Variance Analysis'!$B$9:$B$24,'Variance Analysis'!$B$12,'Variance Analysis'!$A$9:$A$24,'Variance Analysis'!$A$12)</f>
        <v>#REF!</v>
      </c>
      <c r="F42" s="64" t="e">
        <f>SUMIFS('Variance Analysis'!F$9:F$24,'Variance Analysis'!$B$9:$B$24,'Variance Analysis'!$B$12,'Variance Analysis'!$A$9:$A$24,'Variance Analysis'!$A$12)</f>
        <v>#REF!</v>
      </c>
      <c r="G42" s="64" t="e">
        <f>SUMIFS('Variance Analysis'!G$9:G$24,'Variance Analysis'!$B$9:$B$24,'Variance Analysis'!$B$12,'Variance Analysis'!$A$9:$A$24,'Variance Analysis'!$A$12)</f>
        <v>#REF!</v>
      </c>
      <c r="H42" s="64" t="e">
        <f>SUMIFS('Variance Analysis'!H$9:H$24,'Variance Analysis'!$B$9:$B$24,'Variance Analysis'!$B$12,'Variance Analysis'!$A$9:$A$24,'Variance Analysis'!$A$12)</f>
        <v>#REF!</v>
      </c>
      <c r="I42" s="64" t="e">
        <f>SUMIFS('Variance Analysis'!I$9:I$24,'Variance Analysis'!$B$9:$B$24,'Variance Analysis'!$B$12,'Variance Analysis'!$A$9:$A$24,'Variance Analysis'!$A$12)</f>
        <v>#REF!</v>
      </c>
      <c r="J42" s="64" t="e">
        <f>SUMIFS('Variance Analysis'!J$9:J$24,'Variance Analysis'!$B$9:$B$24,'Variance Analysis'!$B$12,'Variance Analysis'!$A$9:$A$24,'Variance Analysis'!$A$12)</f>
        <v>#REF!</v>
      </c>
      <c r="K42" s="64" t="e">
        <f>SUMIFS('Variance Analysis'!K$9:K$24,'Variance Analysis'!$B$9:$B$24,'Variance Analysis'!$B$12,'Variance Analysis'!$A$9:$A$24,'Variance Analysis'!$A$12)</f>
        <v>#REF!</v>
      </c>
      <c r="L42" s="64" t="e">
        <f>SUMIFS('Variance Analysis'!L$9:L$24,'Variance Analysis'!$B$9:$B$24,'Variance Analysis'!$B$12,'Variance Analysis'!$A$9:$A$24,'Variance Analysis'!$A$12)</f>
        <v>#REF!</v>
      </c>
      <c r="M42" s="64" t="e">
        <f>SUMIFS('Variance Analysis'!M$9:M$24,'Variance Analysis'!$B$9:$B$24,'Variance Analysis'!$B$12,'Variance Analysis'!$A$9:$A$24,'Variance Analysis'!$A$12)</f>
        <v>#REF!</v>
      </c>
      <c r="N42" s="64" t="e">
        <f>SUMIFS('Variance Analysis'!N$9:N$24,'Variance Analysis'!$B$9:$B$24,'Variance Analysis'!$B$12,'Variance Analysis'!$A$9:$A$24,'Variance Analysis'!$A$12)</f>
        <v>#REF!</v>
      </c>
      <c r="O42" s="4"/>
      <c r="P42" s="4"/>
      <c r="Q42" s="4"/>
      <c r="R42" s="4"/>
      <c r="S42" s="4"/>
      <c r="T42" s="4"/>
      <c r="U42" s="4"/>
      <c r="V42" s="4"/>
      <c r="W42" s="4"/>
      <c r="X42" s="4"/>
      <c r="Y42" s="4"/>
      <c r="Z42" s="4"/>
    </row>
    <row r="43" spans="1:26" ht="13.5" customHeight="1" x14ac:dyDescent="0.3">
      <c r="A43" s="63" t="s">
        <v>234</v>
      </c>
      <c r="B43" s="63" t="s">
        <v>38</v>
      </c>
      <c r="C43" s="64" t="e">
        <f>SUMIFS('Variance Analysis'!C$9:C$24,'Variance Analysis'!$B$9:$B$24,'Variance Analysis'!$B$10,'Variance Analysis'!$A$9:$A$24,'Variance Analysis'!$A$10)</f>
        <v>#REF!</v>
      </c>
      <c r="D43" s="64" t="e">
        <f>SUMIFS('Variance Analysis'!D$9:D$24,'Variance Analysis'!$B$9:$B$24,'Variance Analysis'!$B$10,'Variance Analysis'!$A$9:$A$24,'Variance Analysis'!$A$10)</f>
        <v>#REF!</v>
      </c>
      <c r="E43" s="64" t="e">
        <f>SUMIFS('Variance Analysis'!E$9:E$24,'Variance Analysis'!$B$9:$B$24,'Variance Analysis'!$B$10,'Variance Analysis'!$A$9:$A$24,'Variance Analysis'!$A$10)</f>
        <v>#REF!</v>
      </c>
      <c r="F43" s="64" t="e">
        <f>SUMIFS('Variance Analysis'!F$9:F$24,'Variance Analysis'!$B$9:$B$24,'Variance Analysis'!$B$10,'Variance Analysis'!$A$9:$A$24,'Variance Analysis'!$A$10)</f>
        <v>#REF!</v>
      </c>
      <c r="G43" s="64" t="e">
        <f>SUMIFS('Variance Analysis'!G$9:G$24,'Variance Analysis'!$B$9:$B$24,'Variance Analysis'!$B$10,'Variance Analysis'!$A$9:$A$24,'Variance Analysis'!$A$10)</f>
        <v>#REF!</v>
      </c>
      <c r="H43" s="64" t="e">
        <f>SUMIFS('Variance Analysis'!H$9:H$24,'Variance Analysis'!$B$9:$B$24,'Variance Analysis'!$B$10,'Variance Analysis'!$A$9:$A$24,'Variance Analysis'!$A$10)</f>
        <v>#REF!</v>
      </c>
      <c r="I43" s="64" t="e">
        <f>SUMIFS('Variance Analysis'!I$9:I$24,'Variance Analysis'!$B$9:$B$24,'Variance Analysis'!$B$10,'Variance Analysis'!$A$9:$A$24,'Variance Analysis'!$A$10)</f>
        <v>#REF!</v>
      </c>
      <c r="J43" s="64" t="e">
        <f>SUMIFS('Variance Analysis'!J$9:J$24,'Variance Analysis'!$B$9:$B$24,'Variance Analysis'!$B$10,'Variance Analysis'!$A$9:$A$24,'Variance Analysis'!$A$10)</f>
        <v>#REF!</v>
      </c>
      <c r="K43" s="64" t="e">
        <f>SUMIFS('Variance Analysis'!K$9:K$24,'Variance Analysis'!$B$9:$B$24,'Variance Analysis'!$B$10,'Variance Analysis'!$A$9:$A$24,'Variance Analysis'!$A$10)</f>
        <v>#REF!</v>
      </c>
      <c r="L43" s="64" t="e">
        <f>SUMIFS('Variance Analysis'!L$9:L$24,'Variance Analysis'!$B$9:$B$24,'Variance Analysis'!$B$10,'Variance Analysis'!$A$9:$A$24,'Variance Analysis'!$A$10)</f>
        <v>#REF!</v>
      </c>
      <c r="M43" s="64" t="e">
        <f>SUMIFS('Variance Analysis'!M$9:M$24,'Variance Analysis'!$B$9:$B$24,'Variance Analysis'!$B$10,'Variance Analysis'!$A$9:$A$24,'Variance Analysis'!$A$10)</f>
        <v>#REF!</v>
      </c>
      <c r="N43" s="64" t="e">
        <f>SUMIFS('Variance Analysis'!N$9:N$24,'Variance Analysis'!$B$9:$B$24,'Variance Analysis'!$B$10,'Variance Analysis'!$A$9:$A$24,'Variance Analysis'!$A$10)</f>
        <v>#REF!</v>
      </c>
      <c r="O43" s="4"/>
      <c r="P43" s="4"/>
      <c r="Q43" s="4"/>
      <c r="R43" s="4"/>
      <c r="S43" s="4"/>
      <c r="T43" s="4"/>
      <c r="U43" s="4"/>
      <c r="V43" s="4"/>
      <c r="W43" s="4"/>
      <c r="X43" s="4"/>
      <c r="Y43" s="4"/>
      <c r="Z43" s="4"/>
    </row>
    <row r="44" spans="1:26" ht="13.5" customHeight="1" x14ac:dyDescent="0.3">
      <c r="A44" s="63" t="s">
        <v>235</v>
      </c>
      <c r="B44" s="63" t="s">
        <v>38</v>
      </c>
      <c r="C44" s="64" t="e">
        <f>SUMIFS('Variance Analysis'!C$9:C$24,'Variance Analysis'!$B$9:$B$24,'Variance Analysis'!$B$11,'Variance Analysis'!$A$9:$A$24,'Variance Analysis'!$A$11)</f>
        <v>#REF!</v>
      </c>
      <c r="D44" s="64" t="e">
        <f>SUMIFS('Variance Analysis'!D$9:D$24,'Variance Analysis'!$B$9:$B$24,'Variance Analysis'!$B$11,'Variance Analysis'!$A$9:$A$24,'Variance Analysis'!$A$11)</f>
        <v>#REF!</v>
      </c>
      <c r="E44" s="64" t="e">
        <f>SUMIFS('Variance Analysis'!E$9:E$24,'Variance Analysis'!$B$9:$B$24,'Variance Analysis'!$B$11,'Variance Analysis'!$A$9:$A$24,'Variance Analysis'!$A$11)</f>
        <v>#REF!</v>
      </c>
      <c r="F44" s="64" t="e">
        <f>SUMIFS('Variance Analysis'!F$9:F$24,'Variance Analysis'!$B$9:$B$24,'Variance Analysis'!$B$11,'Variance Analysis'!$A$9:$A$24,'Variance Analysis'!$A$11)</f>
        <v>#REF!</v>
      </c>
      <c r="G44" s="64" t="e">
        <f>SUMIFS('Variance Analysis'!G$9:G$24,'Variance Analysis'!$B$9:$B$24,'Variance Analysis'!$B$11,'Variance Analysis'!$A$9:$A$24,'Variance Analysis'!$A$11)</f>
        <v>#REF!</v>
      </c>
      <c r="H44" s="64" t="e">
        <f>SUMIFS('Variance Analysis'!H$9:H$24,'Variance Analysis'!$B$9:$B$24,'Variance Analysis'!$B$11,'Variance Analysis'!$A$9:$A$24,'Variance Analysis'!$A$11)</f>
        <v>#REF!</v>
      </c>
      <c r="I44" s="64" t="e">
        <f>SUMIFS('Variance Analysis'!I$9:I$24,'Variance Analysis'!$B$9:$B$24,'Variance Analysis'!$B$11,'Variance Analysis'!$A$9:$A$24,'Variance Analysis'!$A$11)</f>
        <v>#REF!</v>
      </c>
      <c r="J44" s="64" t="e">
        <f>SUMIFS('Variance Analysis'!J$9:J$24,'Variance Analysis'!$B$9:$B$24,'Variance Analysis'!$B$11,'Variance Analysis'!$A$9:$A$24,'Variance Analysis'!$A$11)</f>
        <v>#REF!</v>
      </c>
      <c r="K44" s="64" t="e">
        <f>SUMIFS('Variance Analysis'!K$9:K$24,'Variance Analysis'!$B$9:$B$24,'Variance Analysis'!$B$11,'Variance Analysis'!$A$9:$A$24,'Variance Analysis'!$A$11)</f>
        <v>#REF!</v>
      </c>
      <c r="L44" s="64" t="e">
        <f>SUMIFS('Variance Analysis'!L$9:L$24,'Variance Analysis'!$B$9:$B$24,'Variance Analysis'!$B$11,'Variance Analysis'!$A$9:$A$24,'Variance Analysis'!$A$11)</f>
        <v>#REF!</v>
      </c>
      <c r="M44" s="64" t="e">
        <f>SUMIFS('Variance Analysis'!M$9:M$24,'Variance Analysis'!$B$9:$B$24,'Variance Analysis'!$B$11,'Variance Analysis'!$A$9:$A$24,'Variance Analysis'!$A$11)</f>
        <v>#REF!</v>
      </c>
      <c r="N44" s="64" t="e">
        <f>SUMIFS('Variance Analysis'!N$9:N$24,'Variance Analysis'!$B$9:$B$24,'Variance Analysis'!$B$11,'Variance Analysis'!$A$9:$A$24,'Variance Analysis'!$A$11)</f>
        <v>#REF!</v>
      </c>
      <c r="O44" s="4"/>
      <c r="P44" s="4"/>
      <c r="Q44" s="4"/>
      <c r="R44" s="4"/>
      <c r="S44" s="4"/>
      <c r="T44" s="4"/>
      <c r="U44" s="4"/>
      <c r="V44" s="4"/>
      <c r="W44" s="4"/>
      <c r="X44" s="4"/>
      <c r="Y44" s="4"/>
      <c r="Z44" s="4"/>
    </row>
    <row r="45" spans="1:26" ht="13.5" customHeight="1" x14ac:dyDescent="0.3">
      <c r="A45" s="63" t="s">
        <v>211</v>
      </c>
      <c r="B45" s="63" t="s">
        <v>244</v>
      </c>
      <c r="C45" s="65" t="e">
        <f t="shared" ref="C45:N45" si="10">#REF!</f>
        <v>#REF!</v>
      </c>
      <c r="D45" s="65" t="e">
        <f t="shared" si="10"/>
        <v>#REF!</v>
      </c>
      <c r="E45" s="65" t="e">
        <f t="shared" si="10"/>
        <v>#REF!</v>
      </c>
      <c r="F45" s="65" t="e">
        <f t="shared" si="10"/>
        <v>#REF!</v>
      </c>
      <c r="G45" s="65" t="e">
        <f t="shared" si="10"/>
        <v>#REF!</v>
      </c>
      <c r="H45" s="65" t="e">
        <f t="shared" si="10"/>
        <v>#REF!</v>
      </c>
      <c r="I45" s="65" t="e">
        <f t="shared" si="10"/>
        <v>#REF!</v>
      </c>
      <c r="J45" s="65" t="e">
        <f t="shared" si="10"/>
        <v>#REF!</v>
      </c>
      <c r="K45" s="65" t="e">
        <f t="shared" si="10"/>
        <v>#REF!</v>
      </c>
      <c r="L45" s="65" t="e">
        <f t="shared" si="10"/>
        <v>#REF!</v>
      </c>
      <c r="M45" s="65" t="e">
        <f t="shared" si="10"/>
        <v>#REF!</v>
      </c>
      <c r="N45" s="65" t="e">
        <f t="shared" si="10"/>
        <v>#REF!</v>
      </c>
      <c r="O45" s="4"/>
      <c r="P45" s="4"/>
      <c r="Q45" s="4"/>
      <c r="R45" s="4"/>
      <c r="S45" s="4"/>
      <c r="T45" s="4"/>
      <c r="U45" s="4"/>
      <c r="V45" s="4"/>
      <c r="W45" s="4"/>
      <c r="X45" s="4"/>
      <c r="Y45" s="4"/>
      <c r="Z45" s="4"/>
    </row>
    <row r="46" spans="1:26" ht="13.5" customHeight="1" x14ac:dyDescent="0.3">
      <c r="A46" s="66" t="s">
        <v>251</v>
      </c>
      <c r="B46" s="67" t="s">
        <v>246</v>
      </c>
      <c r="C46" s="68" t="e">
        <f t="shared" ref="C46:N46" si="11">SUM($C$42:C44)/(SUM($C$45:C45)*1000)</f>
        <v>#REF!</v>
      </c>
      <c r="D46" s="68" t="e">
        <f t="shared" si="11"/>
        <v>#REF!</v>
      </c>
      <c r="E46" s="68" t="e">
        <f t="shared" si="11"/>
        <v>#REF!</v>
      </c>
      <c r="F46" s="68" t="e">
        <f t="shared" si="11"/>
        <v>#REF!</v>
      </c>
      <c r="G46" s="68" t="e">
        <f t="shared" si="11"/>
        <v>#REF!</v>
      </c>
      <c r="H46" s="68" t="e">
        <f t="shared" si="11"/>
        <v>#REF!</v>
      </c>
      <c r="I46" s="68" t="e">
        <f t="shared" si="11"/>
        <v>#REF!</v>
      </c>
      <c r="J46" s="68" t="e">
        <f t="shared" si="11"/>
        <v>#REF!</v>
      </c>
      <c r="K46" s="68" t="e">
        <f t="shared" si="11"/>
        <v>#REF!</v>
      </c>
      <c r="L46" s="68" t="e">
        <f t="shared" si="11"/>
        <v>#REF!</v>
      </c>
      <c r="M46" s="68" t="e">
        <f t="shared" si="11"/>
        <v>#REF!</v>
      </c>
      <c r="N46" s="68" t="e">
        <f t="shared" si="11"/>
        <v>#REF!</v>
      </c>
      <c r="O46" s="4"/>
      <c r="P46" s="4"/>
      <c r="Q46" s="4"/>
      <c r="R46" s="4"/>
      <c r="S46" s="4"/>
      <c r="T46" s="4"/>
      <c r="U46" s="4"/>
      <c r="V46" s="4"/>
      <c r="W46" s="4"/>
      <c r="X46" s="4"/>
      <c r="Y46" s="4"/>
      <c r="Z46" s="4"/>
    </row>
    <row r="47" spans="1:26" ht="13.5" customHeight="1" x14ac:dyDescent="0.3">
      <c r="A47" s="20"/>
      <c r="B47" s="4"/>
      <c r="C47" s="29"/>
      <c r="D47" s="29"/>
      <c r="E47" s="29"/>
      <c r="F47" s="29"/>
      <c r="G47" s="29"/>
      <c r="H47" s="29"/>
      <c r="I47" s="29"/>
      <c r="J47" s="29"/>
      <c r="K47" s="29"/>
      <c r="L47" s="29"/>
      <c r="M47" s="29"/>
      <c r="N47" s="29"/>
      <c r="O47" s="4"/>
      <c r="P47" s="4"/>
      <c r="Q47" s="4"/>
      <c r="R47" s="4"/>
      <c r="S47" s="4"/>
      <c r="T47" s="4"/>
      <c r="U47" s="4"/>
      <c r="V47" s="4"/>
      <c r="W47" s="4"/>
      <c r="X47" s="4"/>
      <c r="Y47" s="4"/>
      <c r="Z47" s="4"/>
    </row>
    <row r="48" spans="1:26" ht="13.5" customHeight="1" x14ac:dyDescent="0.3">
      <c r="A48" s="177" t="s">
        <v>252</v>
      </c>
      <c r="B48" s="177"/>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row>
    <row r="49" spans="1:26" ht="13.5" customHeight="1" x14ac:dyDescent="0.3">
      <c r="A49" s="177" t="s">
        <v>242</v>
      </c>
      <c r="B49" s="177"/>
      <c r="C49" s="51" t="s">
        <v>199</v>
      </c>
      <c r="D49" s="51" t="s">
        <v>200</v>
      </c>
      <c r="E49" s="51" t="s">
        <v>201</v>
      </c>
      <c r="F49" s="51" t="s">
        <v>202</v>
      </c>
      <c r="G49" s="51" t="s">
        <v>203</v>
      </c>
      <c r="H49" s="51" t="s">
        <v>204</v>
      </c>
      <c r="I49" s="51" t="s">
        <v>205</v>
      </c>
      <c r="J49" s="51" t="s">
        <v>206</v>
      </c>
      <c r="K49" s="51" t="s">
        <v>207</v>
      </c>
      <c r="L49" s="51" t="s">
        <v>208</v>
      </c>
      <c r="M49" s="51" t="s">
        <v>209</v>
      </c>
      <c r="N49" s="51" t="s">
        <v>210</v>
      </c>
      <c r="O49" s="159"/>
      <c r="P49" s="159"/>
      <c r="Q49" s="159"/>
      <c r="R49" s="159"/>
      <c r="S49" s="159"/>
      <c r="T49" s="159"/>
      <c r="U49" s="159"/>
      <c r="V49" s="159"/>
      <c r="W49" s="159"/>
      <c r="X49" s="159"/>
      <c r="Y49" s="159"/>
      <c r="Z49" s="159"/>
    </row>
    <row r="50" spans="1:26" ht="13.5" customHeight="1" x14ac:dyDescent="0.3">
      <c r="A50" s="63" t="s">
        <v>233</v>
      </c>
      <c r="B50" s="63" t="s">
        <v>38</v>
      </c>
      <c r="C50" s="64" t="e">
        <f>SUMIFS('Variance Analysis'!C$9:C$24,'Variance Analysis'!$B$9:$B$24,'Variance Analysis'!$B$12,'Variance Analysis'!$A$9:$A$24,'Variance Analysis'!$A$13)</f>
        <v>#REF!</v>
      </c>
      <c r="D50" s="64" t="e">
        <f>SUMIFS('Variance Analysis'!D$9:D$24,'Variance Analysis'!$B$9:$B$24,'Variance Analysis'!$B$12,'Variance Analysis'!$A$9:$A$24,'Variance Analysis'!$A$13)</f>
        <v>#REF!</v>
      </c>
      <c r="E50" s="64" t="e">
        <f>SUMIFS('Variance Analysis'!E$9:E$24,'Variance Analysis'!$B$9:$B$24,'Variance Analysis'!$B$12,'Variance Analysis'!$A$9:$A$24,'Variance Analysis'!$A$13)</f>
        <v>#REF!</v>
      </c>
      <c r="F50" s="64" t="e">
        <f>SUMIFS('Variance Analysis'!F$9:F$24,'Variance Analysis'!$B$9:$B$24,'Variance Analysis'!$B$12,'Variance Analysis'!$A$9:$A$24,'Variance Analysis'!$A$13)</f>
        <v>#REF!</v>
      </c>
      <c r="G50" s="64" t="e">
        <f>SUMIFS('Variance Analysis'!G$9:G$24,'Variance Analysis'!$B$9:$B$24,'Variance Analysis'!$B$12,'Variance Analysis'!$A$9:$A$24,'Variance Analysis'!$A$13)</f>
        <v>#REF!</v>
      </c>
      <c r="H50" s="64" t="e">
        <f>SUMIFS('Variance Analysis'!H$9:H$24,'Variance Analysis'!$B$9:$B$24,'Variance Analysis'!$B$12,'Variance Analysis'!$A$9:$A$24,'Variance Analysis'!$A$13)</f>
        <v>#REF!</v>
      </c>
      <c r="I50" s="64" t="e">
        <f>SUMIFS('Variance Analysis'!I$9:I$24,'Variance Analysis'!$B$9:$B$24,'Variance Analysis'!$B$12,'Variance Analysis'!$A$9:$A$24,'Variance Analysis'!$A$13)</f>
        <v>#REF!</v>
      </c>
      <c r="J50" s="64" t="e">
        <f>SUMIFS('Variance Analysis'!J$9:J$24,'Variance Analysis'!$B$9:$B$24,'Variance Analysis'!$B$12,'Variance Analysis'!$A$9:$A$24,'Variance Analysis'!$A$13)</f>
        <v>#REF!</v>
      </c>
      <c r="K50" s="64" t="e">
        <f>SUMIFS('Variance Analysis'!K$9:K$24,'Variance Analysis'!$B$9:$B$24,'Variance Analysis'!$B$12,'Variance Analysis'!$A$9:$A$24,'Variance Analysis'!$A$13)</f>
        <v>#REF!</v>
      </c>
      <c r="L50" s="64" t="e">
        <f>SUMIFS('Variance Analysis'!L$9:L$24,'Variance Analysis'!$B$9:$B$24,'Variance Analysis'!$B$12,'Variance Analysis'!$A$9:$A$24,'Variance Analysis'!$A$13)</f>
        <v>#REF!</v>
      </c>
      <c r="M50" s="64" t="e">
        <f>SUMIFS('Variance Analysis'!M$9:M$24,'Variance Analysis'!$B$9:$B$24,'Variance Analysis'!$B$12,'Variance Analysis'!$A$9:$A$24,'Variance Analysis'!$A$13)</f>
        <v>#REF!</v>
      </c>
      <c r="N50" s="64" t="e">
        <f>SUMIFS('Variance Analysis'!N$9:N$24,'Variance Analysis'!$B$9:$B$24,'Variance Analysis'!$B$12,'Variance Analysis'!$A$9:$A$24,'Variance Analysis'!$A$13)</f>
        <v>#REF!</v>
      </c>
      <c r="O50" s="4"/>
      <c r="P50" s="4"/>
      <c r="Q50" s="4"/>
      <c r="R50" s="4"/>
      <c r="S50" s="4"/>
      <c r="T50" s="4"/>
      <c r="U50" s="4"/>
      <c r="V50" s="4"/>
      <c r="W50" s="4"/>
      <c r="X50" s="4"/>
      <c r="Y50" s="4"/>
      <c r="Z50" s="4"/>
    </row>
    <row r="51" spans="1:26" ht="13.5" customHeight="1" x14ac:dyDescent="0.3">
      <c r="A51" s="63" t="s">
        <v>234</v>
      </c>
      <c r="B51" s="63" t="s">
        <v>38</v>
      </c>
      <c r="C51" s="64" t="e">
        <f>SUMIFS('Variance Analysis'!C$9:C$24,'Variance Analysis'!$B$9:$B$24,'Variance Analysis'!$B$10,'Variance Analysis'!$A$9:$A$24,'Variance Analysis'!$A$13)</f>
        <v>#REF!</v>
      </c>
      <c r="D51" s="64" t="e">
        <f>SUMIFS('Variance Analysis'!D$9:D$24,'Variance Analysis'!$B$9:$B$24,'Variance Analysis'!$B$10,'Variance Analysis'!$A$9:$A$24,'Variance Analysis'!$A$13)</f>
        <v>#REF!</v>
      </c>
      <c r="E51" s="64" t="e">
        <f>SUMIFS('Variance Analysis'!E$9:E$24,'Variance Analysis'!$B$9:$B$24,'Variance Analysis'!$B$10,'Variance Analysis'!$A$9:$A$24,'Variance Analysis'!$A$13)</f>
        <v>#REF!</v>
      </c>
      <c r="F51" s="64" t="e">
        <f>SUMIFS('Variance Analysis'!F$9:F$24,'Variance Analysis'!$B$9:$B$24,'Variance Analysis'!$B$10,'Variance Analysis'!$A$9:$A$24,'Variance Analysis'!$A$13)</f>
        <v>#REF!</v>
      </c>
      <c r="G51" s="64" t="e">
        <f>SUMIFS('Variance Analysis'!G$9:G$24,'Variance Analysis'!$B$9:$B$24,'Variance Analysis'!$B$10,'Variance Analysis'!$A$9:$A$24,'Variance Analysis'!$A$13)</f>
        <v>#REF!</v>
      </c>
      <c r="H51" s="64" t="e">
        <f>SUMIFS('Variance Analysis'!H$9:H$24,'Variance Analysis'!$B$9:$B$24,'Variance Analysis'!$B$10,'Variance Analysis'!$A$9:$A$24,'Variance Analysis'!$A$13)</f>
        <v>#REF!</v>
      </c>
      <c r="I51" s="64" t="e">
        <f>SUMIFS('Variance Analysis'!I$9:I$24,'Variance Analysis'!$B$9:$B$24,'Variance Analysis'!$B$10,'Variance Analysis'!$A$9:$A$24,'Variance Analysis'!$A$13)</f>
        <v>#REF!</v>
      </c>
      <c r="J51" s="64" t="e">
        <f>SUMIFS('Variance Analysis'!J$9:J$24,'Variance Analysis'!$B$9:$B$24,'Variance Analysis'!$B$10,'Variance Analysis'!$A$9:$A$24,'Variance Analysis'!$A$13)</f>
        <v>#REF!</v>
      </c>
      <c r="K51" s="64" t="e">
        <f>SUMIFS('Variance Analysis'!K$9:K$24,'Variance Analysis'!$B$9:$B$24,'Variance Analysis'!$B$10,'Variance Analysis'!$A$9:$A$24,'Variance Analysis'!$A$13)</f>
        <v>#REF!</v>
      </c>
      <c r="L51" s="64" t="e">
        <f>SUMIFS('Variance Analysis'!L$9:L$24,'Variance Analysis'!$B$9:$B$24,'Variance Analysis'!$B$10,'Variance Analysis'!$A$9:$A$24,'Variance Analysis'!$A$13)</f>
        <v>#REF!</v>
      </c>
      <c r="M51" s="64" t="e">
        <f>SUMIFS('Variance Analysis'!M$9:M$24,'Variance Analysis'!$B$9:$B$24,'Variance Analysis'!$B$10,'Variance Analysis'!$A$9:$A$24,'Variance Analysis'!$A$13)</f>
        <v>#REF!</v>
      </c>
      <c r="N51" s="64" t="e">
        <f>SUMIFS('Variance Analysis'!N$9:N$24,'Variance Analysis'!$B$9:$B$24,'Variance Analysis'!$B$10,'Variance Analysis'!$A$9:$A$24,'Variance Analysis'!$A$13)</f>
        <v>#REF!</v>
      </c>
      <c r="O51" s="4"/>
      <c r="P51" s="4"/>
      <c r="Q51" s="4"/>
      <c r="R51" s="4"/>
      <c r="S51" s="4"/>
      <c r="T51" s="4"/>
      <c r="U51" s="4"/>
      <c r="V51" s="4"/>
      <c r="W51" s="4"/>
      <c r="X51" s="4"/>
      <c r="Y51" s="4"/>
      <c r="Z51" s="4"/>
    </row>
    <row r="52" spans="1:26" ht="13.5" customHeight="1" x14ac:dyDescent="0.3">
      <c r="A52" s="63" t="s">
        <v>235</v>
      </c>
      <c r="B52" s="63" t="s">
        <v>38</v>
      </c>
      <c r="C52" s="64" t="e">
        <f>SUMIFS('Variance Analysis'!C$9:C$24,'Variance Analysis'!$B$9:$B$24,'Variance Analysis'!$B$11,'Variance Analysis'!$A$9:$A$24,'Variance Analysis'!$A$13)</f>
        <v>#REF!</v>
      </c>
      <c r="D52" s="64" t="e">
        <f>SUMIFS('Variance Analysis'!D$9:D$24,'Variance Analysis'!$B$9:$B$24,'Variance Analysis'!$B$11,'Variance Analysis'!$A$9:$A$24,'Variance Analysis'!$A$13)</f>
        <v>#REF!</v>
      </c>
      <c r="E52" s="64" t="e">
        <f>SUMIFS('Variance Analysis'!E$9:E$24,'Variance Analysis'!$B$9:$B$24,'Variance Analysis'!$B$11,'Variance Analysis'!$A$9:$A$24,'Variance Analysis'!$A$13)</f>
        <v>#REF!</v>
      </c>
      <c r="F52" s="64" t="e">
        <f>SUMIFS('Variance Analysis'!F$9:F$24,'Variance Analysis'!$B$9:$B$24,'Variance Analysis'!$B$11,'Variance Analysis'!$A$9:$A$24,'Variance Analysis'!$A$13)</f>
        <v>#REF!</v>
      </c>
      <c r="G52" s="64" t="e">
        <f>SUMIFS('Variance Analysis'!G$9:G$24,'Variance Analysis'!$B$9:$B$24,'Variance Analysis'!$B$11,'Variance Analysis'!$A$9:$A$24,'Variance Analysis'!$A$13)</f>
        <v>#REF!</v>
      </c>
      <c r="H52" s="64" t="e">
        <f>SUMIFS('Variance Analysis'!H$9:H$24,'Variance Analysis'!$B$9:$B$24,'Variance Analysis'!$B$11,'Variance Analysis'!$A$9:$A$24,'Variance Analysis'!$A$13)</f>
        <v>#REF!</v>
      </c>
      <c r="I52" s="64" t="e">
        <f>SUMIFS('Variance Analysis'!I$9:I$24,'Variance Analysis'!$B$9:$B$24,'Variance Analysis'!$B$11,'Variance Analysis'!$A$9:$A$24,'Variance Analysis'!$A$13)</f>
        <v>#REF!</v>
      </c>
      <c r="J52" s="64" t="e">
        <f>SUMIFS('Variance Analysis'!J$9:J$24,'Variance Analysis'!$B$9:$B$24,'Variance Analysis'!$B$11,'Variance Analysis'!$A$9:$A$24,'Variance Analysis'!$A$13)</f>
        <v>#REF!</v>
      </c>
      <c r="K52" s="64" t="e">
        <f>SUMIFS('Variance Analysis'!K$9:K$24,'Variance Analysis'!$B$9:$B$24,'Variance Analysis'!$B$11,'Variance Analysis'!$A$9:$A$24,'Variance Analysis'!$A$13)</f>
        <v>#REF!</v>
      </c>
      <c r="L52" s="64" t="e">
        <f>SUMIFS('Variance Analysis'!L$9:L$24,'Variance Analysis'!$B$9:$B$24,'Variance Analysis'!$B$11,'Variance Analysis'!$A$9:$A$24,'Variance Analysis'!$A$13)</f>
        <v>#REF!</v>
      </c>
      <c r="M52" s="64" t="e">
        <f>SUMIFS('Variance Analysis'!M$9:M$24,'Variance Analysis'!$B$9:$B$24,'Variance Analysis'!$B$11,'Variance Analysis'!$A$9:$A$24,'Variance Analysis'!$A$13)</f>
        <v>#REF!</v>
      </c>
      <c r="N52" s="64" t="e">
        <f>SUMIFS('Variance Analysis'!N$9:N$24,'Variance Analysis'!$B$9:$B$24,'Variance Analysis'!$B$11,'Variance Analysis'!$A$9:$A$24,'Variance Analysis'!$A$13)</f>
        <v>#REF!</v>
      </c>
      <c r="O52" s="4"/>
      <c r="P52" s="4"/>
      <c r="Q52" s="4"/>
      <c r="R52" s="4"/>
      <c r="S52" s="4"/>
      <c r="T52" s="4"/>
      <c r="U52" s="4"/>
      <c r="V52" s="4"/>
      <c r="W52" s="4"/>
      <c r="X52" s="4"/>
      <c r="Y52" s="4"/>
      <c r="Z52" s="4"/>
    </row>
    <row r="53" spans="1:26" ht="13.5" customHeight="1" x14ac:dyDescent="0.3">
      <c r="A53" s="63" t="s">
        <v>216</v>
      </c>
      <c r="B53" s="63" t="s">
        <v>244</v>
      </c>
      <c r="C53" s="65" t="e">
        <f t="shared" ref="C53:N53" si="12">#REF!</f>
        <v>#REF!</v>
      </c>
      <c r="D53" s="65" t="e">
        <f t="shared" si="12"/>
        <v>#REF!</v>
      </c>
      <c r="E53" s="65" t="e">
        <f t="shared" si="12"/>
        <v>#REF!</v>
      </c>
      <c r="F53" s="65" t="e">
        <f t="shared" si="12"/>
        <v>#REF!</v>
      </c>
      <c r="G53" s="65" t="e">
        <f t="shared" si="12"/>
        <v>#REF!</v>
      </c>
      <c r="H53" s="65" t="e">
        <f t="shared" si="12"/>
        <v>#REF!</v>
      </c>
      <c r="I53" s="65" t="e">
        <f t="shared" si="12"/>
        <v>#REF!</v>
      </c>
      <c r="J53" s="65" t="e">
        <f t="shared" si="12"/>
        <v>#REF!</v>
      </c>
      <c r="K53" s="65" t="e">
        <f t="shared" si="12"/>
        <v>#REF!</v>
      </c>
      <c r="L53" s="65" t="e">
        <f t="shared" si="12"/>
        <v>#REF!</v>
      </c>
      <c r="M53" s="65" t="e">
        <f t="shared" si="12"/>
        <v>#REF!</v>
      </c>
      <c r="N53" s="65" t="e">
        <f t="shared" si="12"/>
        <v>#REF!</v>
      </c>
      <c r="O53" s="4"/>
      <c r="P53" s="4"/>
      <c r="Q53" s="4"/>
      <c r="R53" s="4"/>
      <c r="S53" s="4"/>
      <c r="T53" s="4"/>
      <c r="U53" s="4"/>
      <c r="V53" s="4"/>
      <c r="W53" s="4"/>
      <c r="X53" s="4"/>
      <c r="Y53" s="4"/>
      <c r="Z53" s="4"/>
    </row>
    <row r="54" spans="1:26" ht="13.5" customHeight="1" x14ac:dyDescent="0.3">
      <c r="A54" s="66" t="s">
        <v>251</v>
      </c>
      <c r="B54" s="67" t="s">
        <v>246</v>
      </c>
      <c r="C54" s="68" t="e">
        <f t="shared" ref="C54:N54" si="13">SUM($C$50:C52)/(SUM($C$53:C53)*1000)</f>
        <v>#REF!</v>
      </c>
      <c r="D54" s="68" t="e">
        <f t="shared" si="13"/>
        <v>#REF!</v>
      </c>
      <c r="E54" s="68" t="e">
        <f t="shared" si="13"/>
        <v>#REF!</v>
      </c>
      <c r="F54" s="68" t="e">
        <f t="shared" si="13"/>
        <v>#REF!</v>
      </c>
      <c r="G54" s="68" t="e">
        <f t="shared" si="13"/>
        <v>#REF!</v>
      </c>
      <c r="H54" s="68" t="e">
        <f t="shared" si="13"/>
        <v>#REF!</v>
      </c>
      <c r="I54" s="68" t="e">
        <f t="shared" si="13"/>
        <v>#REF!</v>
      </c>
      <c r="J54" s="68" t="e">
        <f t="shared" si="13"/>
        <v>#REF!</v>
      </c>
      <c r="K54" s="68" t="e">
        <f t="shared" si="13"/>
        <v>#REF!</v>
      </c>
      <c r="L54" s="68" t="e">
        <f t="shared" si="13"/>
        <v>#REF!</v>
      </c>
      <c r="M54" s="68" t="e">
        <f t="shared" si="13"/>
        <v>#REF!</v>
      </c>
      <c r="N54" s="68" t="e">
        <f t="shared" si="13"/>
        <v>#REF!</v>
      </c>
      <c r="O54" s="4"/>
      <c r="P54" s="4"/>
      <c r="Q54" s="4"/>
      <c r="R54" s="4"/>
      <c r="S54" s="4"/>
      <c r="T54" s="4"/>
      <c r="U54" s="4"/>
      <c r="V54" s="4"/>
      <c r="W54" s="4"/>
      <c r="X54" s="4"/>
      <c r="Y54" s="4"/>
      <c r="Z54" s="4"/>
    </row>
    <row r="55" spans="1:26" ht="13.5" customHeight="1" x14ac:dyDescent="0.3">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3.5" customHeight="1" x14ac:dyDescent="0.3">
      <c r="A56" s="177" t="s">
        <v>253</v>
      </c>
      <c r="B56" s="177"/>
      <c r="C56" s="177"/>
      <c r="D56" s="177"/>
      <c r="E56" s="177"/>
      <c r="F56" s="177"/>
      <c r="G56" s="177"/>
      <c r="H56" s="177"/>
      <c r="I56" s="177"/>
      <c r="J56" s="177"/>
      <c r="K56" s="177"/>
      <c r="L56" s="177"/>
      <c r="M56" s="177"/>
      <c r="N56" s="177"/>
      <c r="O56" s="177"/>
      <c r="P56" s="177"/>
      <c r="Q56" s="177"/>
      <c r="R56" s="177"/>
      <c r="S56" s="177"/>
      <c r="T56" s="177"/>
      <c r="U56" s="177"/>
      <c r="V56" s="177"/>
      <c r="W56" s="177"/>
      <c r="X56" s="177"/>
      <c r="Y56" s="177"/>
      <c r="Z56" s="177"/>
    </row>
    <row r="57" spans="1:26" ht="13.5" customHeight="1" x14ac:dyDescent="0.3">
      <c r="A57" s="177" t="s">
        <v>242</v>
      </c>
      <c r="B57" s="177"/>
      <c r="C57" s="51" t="s">
        <v>199</v>
      </c>
      <c r="D57" s="51" t="s">
        <v>200</v>
      </c>
      <c r="E57" s="51" t="s">
        <v>201</v>
      </c>
      <c r="F57" s="51" t="s">
        <v>202</v>
      </c>
      <c r="G57" s="51" t="s">
        <v>203</v>
      </c>
      <c r="H57" s="51" t="s">
        <v>204</v>
      </c>
      <c r="I57" s="51" t="s">
        <v>205</v>
      </c>
      <c r="J57" s="51" t="s">
        <v>206</v>
      </c>
      <c r="K57" s="51" t="s">
        <v>207</v>
      </c>
      <c r="L57" s="51" t="s">
        <v>208</v>
      </c>
      <c r="M57" s="51" t="s">
        <v>209</v>
      </c>
      <c r="N57" s="51" t="s">
        <v>210</v>
      </c>
      <c r="O57" s="177"/>
      <c r="P57" s="177"/>
      <c r="Q57" s="177"/>
      <c r="R57" s="177"/>
      <c r="S57" s="177"/>
      <c r="T57" s="177"/>
      <c r="U57" s="177"/>
      <c r="V57" s="177"/>
      <c r="W57" s="177"/>
      <c r="X57" s="177"/>
      <c r="Y57" s="177"/>
      <c r="Z57" s="177"/>
    </row>
    <row r="58" spans="1:26" ht="13.5" customHeight="1" x14ac:dyDescent="0.3">
      <c r="A58" s="63" t="s">
        <v>233</v>
      </c>
      <c r="B58" s="63" t="s">
        <v>38</v>
      </c>
      <c r="C58" s="64" t="e">
        <f>SUMIFS('Variance Analysis'!C$9:C$24,'Variance Analysis'!$B$9:$B$24,'Variance Analysis'!$B$12,'Variance Analysis'!$A$9:$A$24,'Variance Analysis'!$A$17)</f>
        <v>#REF!</v>
      </c>
      <c r="D58" s="64" t="e">
        <f>SUMIFS('Variance Analysis'!D$9:D$24,'Variance Analysis'!$B$9:$B$24,'Variance Analysis'!$B$12,'Variance Analysis'!$A$9:$A$24,'Variance Analysis'!$A$17)</f>
        <v>#REF!</v>
      </c>
      <c r="E58" s="64" t="e">
        <f>SUMIFS('Variance Analysis'!E$9:E$24,'Variance Analysis'!$B$9:$B$24,'Variance Analysis'!$B$12,'Variance Analysis'!$A$9:$A$24,'Variance Analysis'!$A$17)</f>
        <v>#REF!</v>
      </c>
      <c r="F58" s="64" t="e">
        <f>SUMIFS('Variance Analysis'!F$9:F$24,'Variance Analysis'!$B$9:$B$24,'Variance Analysis'!$B$12,'Variance Analysis'!$A$9:$A$24,'Variance Analysis'!$A$17)</f>
        <v>#REF!</v>
      </c>
      <c r="G58" s="64" t="e">
        <f>SUMIFS('Variance Analysis'!G$9:G$24,'Variance Analysis'!$B$9:$B$24,'Variance Analysis'!$B$12,'Variance Analysis'!$A$9:$A$24,'Variance Analysis'!$A$17)</f>
        <v>#REF!</v>
      </c>
      <c r="H58" s="64" t="e">
        <f>SUMIFS('Variance Analysis'!H$9:H$24,'Variance Analysis'!$B$9:$B$24,'Variance Analysis'!$B$12,'Variance Analysis'!$A$9:$A$24,'Variance Analysis'!$A$17)</f>
        <v>#REF!</v>
      </c>
      <c r="I58" s="64" t="e">
        <f>SUMIFS('Variance Analysis'!I$9:I$24,'Variance Analysis'!$B$9:$B$24,'Variance Analysis'!$B$12,'Variance Analysis'!$A$9:$A$24,'Variance Analysis'!$A$17)</f>
        <v>#REF!</v>
      </c>
      <c r="J58" s="64" t="e">
        <f>SUMIFS('Variance Analysis'!J$9:J$24,'Variance Analysis'!$B$9:$B$24,'Variance Analysis'!$B$12,'Variance Analysis'!$A$9:$A$24,'Variance Analysis'!$A$17)</f>
        <v>#REF!</v>
      </c>
      <c r="K58" s="64" t="e">
        <f>SUMIFS('Variance Analysis'!K$9:K$24,'Variance Analysis'!$B$9:$B$24,'Variance Analysis'!$B$12,'Variance Analysis'!$A$9:$A$24,'Variance Analysis'!$A$17)</f>
        <v>#REF!</v>
      </c>
      <c r="L58" s="64" t="e">
        <f>SUMIFS('Variance Analysis'!L$9:L$24,'Variance Analysis'!$B$9:$B$24,'Variance Analysis'!$B$12,'Variance Analysis'!$A$9:$A$24,'Variance Analysis'!$A$17)</f>
        <v>#REF!</v>
      </c>
      <c r="M58" s="64" t="e">
        <f>SUMIFS('Variance Analysis'!M$9:M$24,'Variance Analysis'!$B$9:$B$24,'Variance Analysis'!$B$12,'Variance Analysis'!$A$9:$A$24,'Variance Analysis'!$A$17)</f>
        <v>#REF!</v>
      </c>
      <c r="N58" s="64" t="e">
        <f>SUMIFS('Variance Analysis'!N$9:N$24,'Variance Analysis'!$B$9:$B$24,'Variance Analysis'!$B$12,'Variance Analysis'!$A$9:$A$24,'Variance Analysis'!$A$17)</f>
        <v>#REF!</v>
      </c>
      <c r="O58" s="4"/>
      <c r="P58" s="4"/>
      <c r="Q58" s="4"/>
      <c r="R58" s="4"/>
      <c r="S58" s="4"/>
      <c r="T58" s="4"/>
      <c r="U58" s="4"/>
      <c r="V58" s="4"/>
      <c r="W58" s="4"/>
      <c r="X58" s="4"/>
      <c r="Y58" s="4"/>
      <c r="Z58" s="4"/>
    </row>
    <row r="59" spans="1:26" ht="13.5" customHeight="1" x14ac:dyDescent="0.3">
      <c r="A59" s="63" t="s">
        <v>234</v>
      </c>
      <c r="B59" s="63" t="s">
        <v>38</v>
      </c>
      <c r="C59" s="64" t="e">
        <f>SUMIFS('Variance Analysis'!C$9:C$24,'Variance Analysis'!$B$9:$B$24,'Variance Analysis'!$B$10,'Variance Analysis'!$A$9:$A$24,'Variance Analysis'!$A$17)</f>
        <v>#REF!</v>
      </c>
      <c r="D59" s="64" t="e">
        <f>SUMIFS('Variance Analysis'!D$9:D$24,'Variance Analysis'!$B$9:$B$24,'Variance Analysis'!$B$10,'Variance Analysis'!$A$9:$A$24,'Variance Analysis'!$A$17)</f>
        <v>#REF!</v>
      </c>
      <c r="E59" s="64" t="e">
        <f>SUMIFS('Variance Analysis'!E$9:E$24,'Variance Analysis'!$B$9:$B$24,'Variance Analysis'!$B$10,'Variance Analysis'!$A$9:$A$24,'Variance Analysis'!$A$17)</f>
        <v>#REF!</v>
      </c>
      <c r="F59" s="64" t="e">
        <f>SUMIFS('Variance Analysis'!F$9:F$24,'Variance Analysis'!$B$9:$B$24,'Variance Analysis'!$B$10,'Variance Analysis'!$A$9:$A$24,'Variance Analysis'!$A$17)</f>
        <v>#REF!</v>
      </c>
      <c r="G59" s="64" t="e">
        <f>SUMIFS('Variance Analysis'!G$9:G$24,'Variance Analysis'!$B$9:$B$24,'Variance Analysis'!$B$10,'Variance Analysis'!$A$9:$A$24,'Variance Analysis'!$A$17)</f>
        <v>#REF!</v>
      </c>
      <c r="H59" s="64" t="e">
        <f>SUMIFS('Variance Analysis'!H$9:H$24,'Variance Analysis'!$B$9:$B$24,'Variance Analysis'!$B$10,'Variance Analysis'!$A$9:$A$24,'Variance Analysis'!$A$17)</f>
        <v>#REF!</v>
      </c>
      <c r="I59" s="64" t="e">
        <f>SUMIFS('Variance Analysis'!I$9:I$24,'Variance Analysis'!$B$9:$B$24,'Variance Analysis'!$B$10,'Variance Analysis'!$A$9:$A$24,'Variance Analysis'!$A$17)</f>
        <v>#REF!</v>
      </c>
      <c r="J59" s="64" t="e">
        <f>SUMIFS('Variance Analysis'!J$9:J$24,'Variance Analysis'!$B$9:$B$24,'Variance Analysis'!$B$10,'Variance Analysis'!$A$9:$A$24,'Variance Analysis'!$A$17)</f>
        <v>#REF!</v>
      </c>
      <c r="K59" s="64" t="e">
        <f>SUMIFS('Variance Analysis'!K$9:K$24,'Variance Analysis'!$B$9:$B$24,'Variance Analysis'!$B$10,'Variance Analysis'!$A$9:$A$24,'Variance Analysis'!$A$17)</f>
        <v>#REF!</v>
      </c>
      <c r="L59" s="64" t="e">
        <f>SUMIFS('Variance Analysis'!L$9:L$24,'Variance Analysis'!$B$9:$B$24,'Variance Analysis'!$B$10,'Variance Analysis'!$A$9:$A$24,'Variance Analysis'!$A$17)</f>
        <v>#REF!</v>
      </c>
      <c r="M59" s="64" t="e">
        <f>SUMIFS('Variance Analysis'!M$9:M$24,'Variance Analysis'!$B$9:$B$24,'Variance Analysis'!$B$10,'Variance Analysis'!$A$9:$A$24,'Variance Analysis'!$A$17)</f>
        <v>#REF!</v>
      </c>
      <c r="N59" s="64" t="e">
        <f>SUMIFS('Variance Analysis'!N$9:N$24,'Variance Analysis'!$B$9:$B$24,'Variance Analysis'!$B$10,'Variance Analysis'!$A$9:$A$24,'Variance Analysis'!$A$17)</f>
        <v>#REF!</v>
      </c>
      <c r="O59" s="4"/>
      <c r="P59" s="4"/>
      <c r="Q59" s="4"/>
      <c r="R59" s="4"/>
      <c r="S59" s="4"/>
      <c r="T59" s="4"/>
      <c r="U59" s="4"/>
      <c r="V59" s="4"/>
      <c r="W59" s="4"/>
      <c r="X59" s="4"/>
      <c r="Y59" s="4"/>
      <c r="Z59" s="4"/>
    </row>
    <row r="60" spans="1:26" ht="13.5" customHeight="1" x14ac:dyDescent="0.3">
      <c r="A60" s="63" t="s">
        <v>235</v>
      </c>
      <c r="B60" s="63" t="s">
        <v>38</v>
      </c>
      <c r="C60" s="64" t="e">
        <f>SUMIFS('Variance Analysis'!C$9:C$24,'Variance Analysis'!$B$9:$B$24,'Variance Analysis'!$B$11,'Variance Analysis'!$A$9:$A$24,'Variance Analysis'!$A$17)</f>
        <v>#REF!</v>
      </c>
      <c r="D60" s="64" t="e">
        <f>SUMIFS('Variance Analysis'!D$9:D$24,'Variance Analysis'!$B$9:$B$24,'Variance Analysis'!$B$11,'Variance Analysis'!$A$9:$A$24,'Variance Analysis'!$A$17)</f>
        <v>#REF!</v>
      </c>
      <c r="E60" s="64" t="e">
        <f>SUMIFS('Variance Analysis'!E$9:E$24,'Variance Analysis'!$B$9:$B$24,'Variance Analysis'!$B$11,'Variance Analysis'!$A$9:$A$24,'Variance Analysis'!$A$17)</f>
        <v>#REF!</v>
      </c>
      <c r="F60" s="64" t="e">
        <f>SUMIFS('Variance Analysis'!F$9:F$24,'Variance Analysis'!$B$9:$B$24,'Variance Analysis'!$B$11,'Variance Analysis'!$A$9:$A$24,'Variance Analysis'!$A$17)</f>
        <v>#REF!</v>
      </c>
      <c r="G60" s="64" t="e">
        <f>SUMIFS('Variance Analysis'!G$9:G$24,'Variance Analysis'!$B$9:$B$24,'Variance Analysis'!$B$11,'Variance Analysis'!$A$9:$A$24,'Variance Analysis'!$A$17)</f>
        <v>#REF!</v>
      </c>
      <c r="H60" s="64" t="e">
        <f>SUMIFS('Variance Analysis'!H$9:H$24,'Variance Analysis'!$B$9:$B$24,'Variance Analysis'!$B$11,'Variance Analysis'!$A$9:$A$24,'Variance Analysis'!$A$17)</f>
        <v>#REF!</v>
      </c>
      <c r="I60" s="64" t="e">
        <f>SUMIFS('Variance Analysis'!I$9:I$24,'Variance Analysis'!$B$9:$B$24,'Variance Analysis'!$B$11,'Variance Analysis'!$A$9:$A$24,'Variance Analysis'!$A$17)</f>
        <v>#REF!</v>
      </c>
      <c r="J60" s="64" t="e">
        <f>SUMIFS('Variance Analysis'!J$9:J$24,'Variance Analysis'!$B$9:$B$24,'Variance Analysis'!$B$11,'Variance Analysis'!$A$9:$A$24,'Variance Analysis'!$A$17)</f>
        <v>#REF!</v>
      </c>
      <c r="K60" s="64" t="e">
        <f>SUMIFS('Variance Analysis'!K$9:K$24,'Variance Analysis'!$B$9:$B$24,'Variance Analysis'!$B$11,'Variance Analysis'!$A$9:$A$24,'Variance Analysis'!$A$17)</f>
        <v>#REF!</v>
      </c>
      <c r="L60" s="64" t="e">
        <f>SUMIFS('Variance Analysis'!L$9:L$24,'Variance Analysis'!$B$9:$B$24,'Variance Analysis'!$B$11,'Variance Analysis'!$A$9:$A$24,'Variance Analysis'!$A$17)</f>
        <v>#REF!</v>
      </c>
      <c r="M60" s="64" t="e">
        <f>SUMIFS('Variance Analysis'!M$9:M$24,'Variance Analysis'!$B$9:$B$24,'Variance Analysis'!$B$11,'Variance Analysis'!$A$9:$A$24,'Variance Analysis'!$A$17)</f>
        <v>#REF!</v>
      </c>
      <c r="N60" s="64" t="e">
        <f>SUMIFS('Variance Analysis'!N$9:N$24,'Variance Analysis'!$B$9:$B$24,'Variance Analysis'!$B$11,'Variance Analysis'!$A$9:$A$24,'Variance Analysis'!$A$17)</f>
        <v>#REF!</v>
      </c>
      <c r="O60" s="4"/>
      <c r="P60" s="4"/>
      <c r="Q60" s="4"/>
      <c r="R60" s="4"/>
      <c r="S60" s="4"/>
      <c r="T60" s="4"/>
      <c r="U60" s="4"/>
      <c r="V60" s="4"/>
      <c r="W60" s="4"/>
      <c r="X60" s="4"/>
      <c r="Y60" s="4"/>
      <c r="Z60" s="4"/>
    </row>
    <row r="61" spans="1:26" ht="13.5" customHeight="1" x14ac:dyDescent="0.3">
      <c r="A61" s="63" t="s">
        <v>217</v>
      </c>
      <c r="B61" s="63" t="s">
        <v>244</v>
      </c>
      <c r="C61" s="65" t="e">
        <f t="shared" ref="C61:N61" si="14">#REF!</f>
        <v>#REF!</v>
      </c>
      <c r="D61" s="65" t="e">
        <f t="shared" si="14"/>
        <v>#REF!</v>
      </c>
      <c r="E61" s="65" t="e">
        <f t="shared" si="14"/>
        <v>#REF!</v>
      </c>
      <c r="F61" s="65" t="e">
        <f t="shared" si="14"/>
        <v>#REF!</v>
      </c>
      <c r="G61" s="65" t="e">
        <f t="shared" si="14"/>
        <v>#REF!</v>
      </c>
      <c r="H61" s="65" t="e">
        <f t="shared" si="14"/>
        <v>#REF!</v>
      </c>
      <c r="I61" s="65" t="e">
        <f t="shared" si="14"/>
        <v>#REF!</v>
      </c>
      <c r="J61" s="65" t="e">
        <f t="shared" si="14"/>
        <v>#REF!</v>
      </c>
      <c r="K61" s="65" t="e">
        <f t="shared" si="14"/>
        <v>#REF!</v>
      </c>
      <c r="L61" s="65" t="e">
        <f t="shared" si="14"/>
        <v>#REF!</v>
      </c>
      <c r="M61" s="65" t="e">
        <f t="shared" si="14"/>
        <v>#REF!</v>
      </c>
      <c r="N61" s="65" t="e">
        <f t="shared" si="14"/>
        <v>#REF!</v>
      </c>
      <c r="O61" s="4"/>
      <c r="P61" s="4"/>
      <c r="Q61" s="4"/>
      <c r="R61" s="4"/>
      <c r="S61" s="4"/>
      <c r="T61" s="4"/>
      <c r="U61" s="4"/>
      <c r="V61" s="4"/>
      <c r="W61" s="4"/>
      <c r="X61" s="4"/>
      <c r="Y61" s="4"/>
      <c r="Z61" s="4"/>
    </row>
    <row r="62" spans="1:26" ht="13.5" customHeight="1" x14ac:dyDescent="0.3">
      <c r="A62" s="66" t="s">
        <v>251</v>
      </c>
      <c r="B62" s="67" t="s">
        <v>246</v>
      </c>
      <c r="C62" s="68" t="e">
        <f t="shared" ref="C62:N62" si="15">SUM($C$58:C60)/(SUM($C$61:C61)*1000)</f>
        <v>#REF!</v>
      </c>
      <c r="D62" s="68" t="e">
        <f t="shared" si="15"/>
        <v>#REF!</v>
      </c>
      <c r="E62" s="68" t="e">
        <f t="shared" si="15"/>
        <v>#REF!</v>
      </c>
      <c r="F62" s="68" t="e">
        <f t="shared" si="15"/>
        <v>#REF!</v>
      </c>
      <c r="G62" s="68" t="e">
        <f t="shared" si="15"/>
        <v>#REF!</v>
      </c>
      <c r="H62" s="68" t="e">
        <f t="shared" si="15"/>
        <v>#REF!</v>
      </c>
      <c r="I62" s="68" t="e">
        <f t="shared" si="15"/>
        <v>#REF!</v>
      </c>
      <c r="J62" s="68" t="e">
        <f t="shared" si="15"/>
        <v>#REF!</v>
      </c>
      <c r="K62" s="68" t="e">
        <f t="shared" si="15"/>
        <v>#REF!</v>
      </c>
      <c r="L62" s="68" t="e">
        <f t="shared" si="15"/>
        <v>#REF!</v>
      </c>
      <c r="M62" s="68" t="e">
        <f t="shared" si="15"/>
        <v>#REF!</v>
      </c>
      <c r="N62" s="68" t="e">
        <f t="shared" si="15"/>
        <v>#REF!</v>
      </c>
      <c r="O62" s="4"/>
      <c r="P62" s="4"/>
      <c r="Q62" s="4"/>
      <c r="R62" s="4"/>
      <c r="S62" s="4"/>
      <c r="T62" s="4"/>
      <c r="U62" s="4"/>
      <c r="V62" s="4"/>
      <c r="W62" s="4"/>
      <c r="X62" s="4"/>
      <c r="Y62" s="4"/>
      <c r="Z62" s="4"/>
    </row>
    <row r="63" spans="1:26" ht="13.5" customHeight="1" x14ac:dyDescent="0.3">
      <c r="A63" s="20"/>
      <c r="B63" s="4"/>
      <c r="C63" s="69"/>
      <c r="D63" s="69"/>
      <c r="E63" s="69"/>
      <c r="F63" s="69"/>
      <c r="G63" s="69"/>
      <c r="H63" s="69"/>
      <c r="I63" s="69"/>
      <c r="J63" s="69"/>
      <c r="K63" s="69"/>
      <c r="L63" s="69"/>
      <c r="M63" s="69"/>
      <c r="N63" s="69"/>
      <c r="O63" s="4"/>
      <c r="P63" s="4"/>
      <c r="Q63" s="4"/>
      <c r="R63" s="4"/>
      <c r="S63" s="4"/>
      <c r="T63" s="4"/>
      <c r="U63" s="4"/>
      <c r="V63" s="4"/>
      <c r="W63" s="4"/>
      <c r="X63" s="4"/>
      <c r="Y63" s="4"/>
      <c r="Z63" s="4"/>
    </row>
    <row r="64" spans="1:26" ht="13.5" customHeight="1" x14ac:dyDescent="0.3">
      <c r="A64" s="177" t="s">
        <v>254</v>
      </c>
      <c r="B64" s="164"/>
      <c r="C64" s="164"/>
      <c r="D64" s="164"/>
      <c r="E64" s="164"/>
      <c r="F64" s="164"/>
      <c r="G64" s="164"/>
      <c r="H64" s="164"/>
      <c r="I64" s="164"/>
      <c r="J64" s="164"/>
      <c r="K64" s="164"/>
      <c r="L64" s="164"/>
      <c r="M64" s="164"/>
      <c r="N64" s="164"/>
      <c r="O64" s="164"/>
      <c r="P64" s="164"/>
      <c r="Q64" s="164"/>
      <c r="R64" s="164"/>
      <c r="S64" s="164"/>
      <c r="T64" s="164"/>
      <c r="U64" s="164"/>
      <c r="V64" s="164"/>
      <c r="W64" s="164"/>
      <c r="X64" s="164"/>
      <c r="Y64" s="164"/>
      <c r="Z64" s="164"/>
    </row>
    <row r="65" spans="1:26" ht="13.5" customHeight="1" x14ac:dyDescent="0.3">
      <c r="A65" s="177" t="s">
        <v>242</v>
      </c>
      <c r="B65" s="177"/>
      <c r="C65" s="51" t="s">
        <v>199</v>
      </c>
      <c r="D65" s="51" t="s">
        <v>200</v>
      </c>
      <c r="E65" s="51" t="s">
        <v>201</v>
      </c>
      <c r="F65" s="51" t="s">
        <v>202</v>
      </c>
      <c r="G65" s="51" t="s">
        <v>203</v>
      </c>
      <c r="H65" s="51" t="s">
        <v>204</v>
      </c>
      <c r="I65" s="51" t="s">
        <v>205</v>
      </c>
      <c r="J65" s="51" t="s">
        <v>206</v>
      </c>
      <c r="K65" s="51" t="s">
        <v>207</v>
      </c>
      <c r="L65" s="51" t="s">
        <v>208</v>
      </c>
      <c r="M65" s="51" t="s">
        <v>209</v>
      </c>
      <c r="N65" s="51" t="s">
        <v>210</v>
      </c>
      <c r="O65" s="159"/>
      <c r="P65" s="159"/>
      <c r="Q65" s="159"/>
      <c r="R65" s="159"/>
      <c r="S65" s="159"/>
      <c r="T65" s="159"/>
      <c r="U65" s="159"/>
      <c r="V65" s="159"/>
      <c r="W65" s="159"/>
      <c r="X65" s="159"/>
      <c r="Y65" s="159"/>
      <c r="Z65" s="159"/>
    </row>
    <row r="66" spans="1:26" ht="13.5" customHeight="1" x14ac:dyDescent="0.3">
      <c r="A66" s="63" t="s">
        <v>233</v>
      </c>
      <c r="B66" s="63" t="s">
        <v>38</v>
      </c>
      <c r="C66" s="64" t="e">
        <f>SUMIFS('Variance Analysis'!C$9:C$24,'Variance Analysis'!$B$9:$B$24,'Variance Analysis'!$B$12,'Variance Analysis'!$A$9:$A$24,'Variance Analysis'!$A$21)</f>
        <v>#REF!</v>
      </c>
      <c r="D66" s="64" t="e">
        <f>SUMIFS('Variance Analysis'!D$9:D$24,'Variance Analysis'!$B$9:$B$24,'Variance Analysis'!$B$12,'Variance Analysis'!$A$9:$A$24,'Variance Analysis'!$A$21)</f>
        <v>#REF!</v>
      </c>
      <c r="E66" s="64" t="e">
        <f>SUMIFS('Variance Analysis'!E$9:E$24,'Variance Analysis'!$B$9:$B$24,'Variance Analysis'!$B$12,'Variance Analysis'!$A$9:$A$24,'Variance Analysis'!$A$21)</f>
        <v>#REF!</v>
      </c>
      <c r="F66" s="64" t="e">
        <f>SUMIFS('Variance Analysis'!F$9:F$24,'Variance Analysis'!$B$9:$B$24,'Variance Analysis'!$B$12,'Variance Analysis'!$A$9:$A$24,'Variance Analysis'!$A$21)</f>
        <v>#REF!</v>
      </c>
      <c r="G66" s="64" t="e">
        <f>SUMIFS('Variance Analysis'!G$9:G$24,'Variance Analysis'!$B$9:$B$24,'Variance Analysis'!$B$12,'Variance Analysis'!$A$9:$A$24,'Variance Analysis'!$A$21)</f>
        <v>#REF!</v>
      </c>
      <c r="H66" s="64" t="e">
        <f>SUMIFS('Variance Analysis'!H$9:H$24,'Variance Analysis'!$B$9:$B$24,'Variance Analysis'!$B$12,'Variance Analysis'!$A$9:$A$24,'Variance Analysis'!$A$21)</f>
        <v>#REF!</v>
      </c>
      <c r="I66" s="64" t="e">
        <f>SUMIFS('Variance Analysis'!I$9:I$24,'Variance Analysis'!$B$9:$B$24,'Variance Analysis'!$B$12,'Variance Analysis'!$A$9:$A$24,'Variance Analysis'!$A$21)</f>
        <v>#REF!</v>
      </c>
      <c r="J66" s="64" t="e">
        <f>SUMIFS('Variance Analysis'!J$9:J$24,'Variance Analysis'!$B$9:$B$24,'Variance Analysis'!$B$12,'Variance Analysis'!$A$9:$A$24,'Variance Analysis'!$A$21)</f>
        <v>#REF!</v>
      </c>
      <c r="K66" s="64" t="e">
        <f>SUMIFS('Variance Analysis'!K$9:K$24,'Variance Analysis'!$B$9:$B$24,'Variance Analysis'!$B$12,'Variance Analysis'!$A$9:$A$24,'Variance Analysis'!$A$21)</f>
        <v>#REF!</v>
      </c>
      <c r="L66" s="64" t="e">
        <f>SUMIFS('Variance Analysis'!L$9:L$24,'Variance Analysis'!$B$9:$B$24,'Variance Analysis'!$B$12,'Variance Analysis'!$A$9:$A$24,'Variance Analysis'!$A$21)</f>
        <v>#REF!</v>
      </c>
      <c r="M66" s="64" t="e">
        <f>SUMIFS('Variance Analysis'!M$9:M$24,'Variance Analysis'!$B$9:$B$24,'Variance Analysis'!$B$12,'Variance Analysis'!$A$9:$A$24,'Variance Analysis'!$A$21)</f>
        <v>#REF!</v>
      </c>
      <c r="N66" s="64" t="e">
        <f>SUMIFS('Variance Analysis'!N$9:N$24,'Variance Analysis'!$B$9:$B$24,'Variance Analysis'!$B$12,'Variance Analysis'!$A$9:$A$24,'Variance Analysis'!$A$21)</f>
        <v>#REF!</v>
      </c>
      <c r="O66" s="4"/>
      <c r="P66" s="4"/>
      <c r="Q66" s="4"/>
      <c r="R66" s="4"/>
      <c r="S66" s="4"/>
      <c r="T66" s="4"/>
      <c r="U66" s="4"/>
      <c r="V66" s="4"/>
      <c r="W66" s="4"/>
      <c r="X66" s="4"/>
      <c r="Y66" s="4"/>
      <c r="Z66" s="4"/>
    </row>
    <row r="67" spans="1:26" ht="13.5" customHeight="1" x14ac:dyDescent="0.3">
      <c r="A67" s="63" t="s">
        <v>234</v>
      </c>
      <c r="B67" s="63" t="s">
        <v>38</v>
      </c>
      <c r="C67" s="64" t="e">
        <f>SUMIFS('Variance Analysis'!C$9:C$24,'Variance Analysis'!$B$9:$B$24,'Variance Analysis'!$B$10,'Variance Analysis'!$A$9:$A$24,'Variance Analysis'!$A$21)</f>
        <v>#REF!</v>
      </c>
      <c r="D67" s="64" t="e">
        <f>SUMIFS('Variance Analysis'!D$9:D$24,'Variance Analysis'!$B$9:$B$24,'Variance Analysis'!$B$10,'Variance Analysis'!$A$9:$A$24,'Variance Analysis'!$A$21)</f>
        <v>#REF!</v>
      </c>
      <c r="E67" s="64" t="e">
        <f>SUMIFS('Variance Analysis'!E$9:E$24,'Variance Analysis'!$B$9:$B$24,'Variance Analysis'!$B$10,'Variance Analysis'!$A$9:$A$24,'Variance Analysis'!$A$21)</f>
        <v>#REF!</v>
      </c>
      <c r="F67" s="64" t="e">
        <f>SUMIFS('Variance Analysis'!F$9:F$24,'Variance Analysis'!$B$9:$B$24,'Variance Analysis'!$B$10,'Variance Analysis'!$A$9:$A$24,'Variance Analysis'!$A$21)</f>
        <v>#REF!</v>
      </c>
      <c r="G67" s="64" t="e">
        <f>SUMIFS('Variance Analysis'!G$9:G$24,'Variance Analysis'!$B$9:$B$24,'Variance Analysis'!$B$10,'Variance Analysis'!$A$9:$A$24,'Variance Analysis'!$A$21)</f>
        <v>#REF!</v>
      </c>
      <c r="H67" s="64" t="e">
        <f>SUMIFS('Variance Analysis'!H$9:H$24,'Variance Analysis'!$B$9:$B$24,'Variance Analysis'!$B$10,'Variance Analysis'!$A$9:$A$24,'Variance Analysis'!$A$21)</f>
        <v>#REF!</v>
      </c>
      <c r="I67" s="64" t="e">
        <f>SUMIFS('Variance Analysis'!I$9:I$24,'Variance Analysis'!$B$9:$B$24,'Variance Analysis'!$B$10,'Variance Analysis'!$A$9:$A$24,'Variance Analysis'!$A$21)</f>
        <v>#REF!</v>
      </c>
      <c r="J67" s="64" t="e">
        <f>SUMIFS('Variance Analysis'!J$9:J$24,'Variance Analysis'!$B$9:$B$24,'Variance Analysis'!$B$10,'Variance Analysis'!$A$9:$A$24,'Variance Analysis'!$A$21)</f>
        <v>#REF!</v>
      </c>
      <c r="K67" s="64" t="e">
        <f>SUMIFS('Variance Analysis'!K$9:K$24,'Variance Analysis'!$B$9:$B$24,'Variance Analysis'!$B$10,'Variance Analysis'!$A$9:$A$24,'Variance Analysis'!$A$21)</f>
        <v>#REF!</v>
      </c>
      <c r="L67" s="64" t="e">
        <f>SUMIFS('Variance Analysis'!L$9:L$24,'Variance Analysis'!$B$9:$B$24,'Variance Analysis'!$B$10,'Variance Analysis'!$A$9:$A$24,'Variance Analysis'!$A$21)</f>
        <v>#REF!</v>
      </c>
      <c r="M67" s="64" t="e">
        <f>SUMIFS('Variance Analysis'!M$9:M$24,'Variance Analysis'!$B$9:$B$24,'Variance Analysis'!$B$10,'Variance Analysis'!$A$9:$A$24,'Variance Analysis'!$A$21)</f>
        <v>#REF!</v>
      </c>
      <c r="N67" s="64" t="e">
        <f>SUMIFS('Variance Analysis'!N$9:N$24,'Variance Analysis'!$B$9:$B$24,'Variance Analysis'!$B$10,'Variance Analysis'!$A$9:$A$24,'Variance Analysis'!$A$21)</f>
        <v>#REF!</v>
      </c>
      <c r="O67" s="4"/>
      <c r="P67" s="4"/>
      <c r="Q67" s="4"/>
      <c r="R67" s="4"/>
      <c r="S67" s="4"/>
      <c r="T67" s="4"/>
      <c r="U67" s="4"/>
      <c r="V67" s="4"/>
      <c r="W67" s="4"/>
      <c r="X67" s="4"/>
      <c r="Y67" s="4"/>
      <c r="Z67" s="4"/>
    </row>
    <row r="68" spans="1:26" ht="13.5" customHeight="1" x14ac:dyDescent="0.3">
      <c r="A68" s="63" t="s">
        <v>235</v>
      </c>
      <c r="B68" s="63" t="s">
        <v>38</v>
      </c>
      <c r="C68" s="64" t="e">
        <f>SUMIFS('Variance Analysis'!C$9:C$24,'Variance Analysis'!$B$9:$B$24,'Variance Analysis'!$B$11,'Variance Analysis'!$A$9:$A$24,'Variance Analysis'!$A$21)</f>
        <v>#REF!</v>
      </c>
      <c r="D68" s="64" t="e">
        <f>SUMIFS('Variance Analysis'!D$9:D$24,'Variance Analysis'!$B$9:$B$24,'Variance Analysis'!$B$11,'Variance Analysis'!$A$9:$A$24,'Variance Analysis'!$A$21)</f>
        <v>#REF!</v>
      </c>
      <c r="E68" s="64" t="e">
        <f>SUMIFS('Variance Analysis'!E$9:E$24,'Variance Analysis'!$B$9:$B$24,'Variance Analysis'!$B$11,'Variance Analysis'!$A$9:$A$24,'Variance Analysis'!$A$21)</f>
        <v>#REF!</v>
      </c>
      <c r="F68" s="64" t="e">
        <f>SUMIFS('Variance Analysis'!F$9:F$24,'Variance Analysis'!$B$9:$B$24,'Variance Analysis'!$B$11,'Variance Analysis'!$A$9:$A$24,'Variance Analysis'!$A$21)</f>
        <v>#REF!</v>
      </c>
      <c r="G68" s="64" t="e">
        <f>SUMIFS('Variance Analysis'!G$9:G$24,'Variance Analysis'!$B$9:$B$24,'Variance Analysis'!$B$11,'Variance Analysis'!$A$9:$A$24,'Variance Analysis'!$A$21)</f>
        <v>#REF!</v>
      </c>
      <c r="H68" s="64" t="e">
        <f>SUMIFS('Variance Analysis'!H$9:H$24,'Variance Analysis'!$B$9:$B$24,'Variance Analysis'!$B$11,'Variance Analysis'!$A$9:$A$24,'Variance Analysis'!$A$21)</f>
        <v>#REF!</v>
      </c>
      <c r="I68" s="64" t="e">
        <f>SUMIFS('Variance Analysis'!I$9:I$24,'Variance Analysis'!$B$9:$B$24,'Variance Analysis'!$B$11,'Variance Analysis'!$A$9:$A$24,'Variance Analysis'!$A$21)</f>
        <v>#REF!</v>
      </c>
      <c r="J68" s="64" t="e">
        <f>SUMIFS('Variance Analysis'!J$9:J$24,'Variance Analysis'!$B$9:$B$24,'Variance Analysis'!$B$11,'Variance Analysis'!$A$9:$A$24,'Variance Analysis'!$A$21)</f>
        <v>#REF!</v>
      </c>
      <c r="K68" s="64" t="e">
        <f>SUMIFS('Variance Analysis'!K$9:K$24,'Variance Analysis'!$B$9:$B$24,'Variance Analysis'!$B$11,'Variance Analysis'!$A$9:$A$24,'Variance Analysis'!$A$21)</f>
        <v>#REF!</v>
      </c>
      <c r="L68" s="64" t="e">
        <f>SUMIFS('Variance Analysis'!L$9:L$24,'Variance Analysis'!$B$9:$B$24,'Variance Analysis'!$B$11,'Variance Analysis'!$A$9:$A$24,'Variance Analysis'!$A$21)</f>
        <v>#REF!</v>
      </c>
      <c r="M68" s="64" t="e">
        <f>SUMIFS('Variance Analysis'!M$9:M$24,'Variance Analysis'!$B$9:$B$24,'Variance Analysis'!$B$11,'Variance Analysis'!$A$9:$A$24,'Variance Analysis'!$A$21)</f>
        <v>#REF!</v>
      </c>
      <c r="N68" s="64" t="e">
        <f>SUMIFS('Variance Analysis'!N$9:N$24,'Variance Analysis'!$B$9:$B$24,'Variance Analysis'!$B$11,'Variance Analysis'!$A$9:$A$24,'Variance Analysis'!$A$21)</f>
        <v>#REF!</v>
      </c>
      <c r="O68" s="4"/>
      <c r="P68" s="4"/>
      <c r="Q68" s="4"/>
      <c r="R68" s="4"/>
      <c r="S68" s="4"/>
      <c r="T68" s="4"/>
      <c r="U68" s="4"/>
      <c r="V68" s="4"/>
      <c r="W68" s="4"/>
      <c r="X68" s="4"/>
      <c r="Y68" s="4"/>
      <c r="Z68" s="4"/>
    </row>
    <row r="69" spans="1:26" ht="13.5" customHeight="1" x14ac:dyDescent="0.3">
      <c r="A69" s="63" t="s">
        <v>211</v>
      </c>
      <c r="B69" s="63" t="s">
        <v>244</v>
      </c>
      <c r="C69" s="65" t="e">
        <f t="shared" ref="C69:N69" si="16">#REF!</f>
        <v>#REF!</v>
      </c>
      <c r="D69" s="65" t="e">
        <f t="shared" si="16"/>
        <v>#REF!</v>
      </c>
      <c r="E69" s="65" t="e">
        <f t="shared" si="16"/>
        <v>#REF!</v>
      </c>
      <c r="F69" s="65" t="e">
        <f t="shared" si="16"/>
        <v>#REF!</v>
      </c>
      <c r="G69" s="65" t="e">
        <f t="shared" si="16"/>
        <v>#REF!</v>
      </c>
      <c r="H69" s="65" t="e">
        <f t="shared" si="16"/>
        <v>#REF!</v>
      </c>
      <c r="I69" s="65" t="e">
        <f t="shared" si="16"/>
        <v>#REF!</v>
      </c>
      <c r="J69" s="65" t="e">
        <f t="shared" si="16"/>
        <v>#REF!</v>
      </c>
      <c r="K69" s="65" t="e">
        <f t="shared" si="16"/>
        <v>#REF!</v>
      </c>
      <c r="L69" s="65" t="e">
        <f t="shared" si="16"/>
        <v>#REF!</v>
      </c>
      <c r="M69" s="65" t="e">
        <f t="shared" si="16"/>
        <v>#REF!</v>
      </c>
      <c r="N69" s="65" t="e">
        <f t="shared" si="16"/>
        <v>#REF!</v>
      </c>
      <c r="O69" s="4"/>
      <c r="P69" s="4"/>
      <c r="Q69" s="4"/>
      <c r="R69" s="4"/>
      <c r="S69" s="4"/>
      <c r="T69" s="4"/>
      <c r="U69" s="4"/>
      <c r="V69" s="4"/>
      <c r="W69" s="4"/>
      <c r="X69" s="4"/>
      <c r="Y69" s="4"/>
      <c r="Z69" s="4"/>
    </row>
    <row r="70" spans="1:26" ht="13.5" customHeight="1" x14ac:dyDescent="0.3">
      <c r="A70" s="63" t="s">
        <v>216</v>
      </c>
      <c r="B70" s="63" t="s">
        <v>244</v>
      </c>
      <c r="C70" s="65" t="e">
        <f t="shared" ref="C70:N70" si="17">#REF!</f>
        <v>#REF!</v>
      </c>
      <c r="D70" s="65" t="e">
        <f t="shared" si="17"/>
        <v>#REF!</v>
      </c>
      <c r="E70" s="65" t="e">
        <f t="shared" si="17"/>
        <v>#REF!</v>
      </c>
      <c r="F70" s="65" t="e">
        <f t="shared" si="17"/>
        <v>#REF!</v>
      </c>
      <c r="G70" s="65" t="e">
        <f t="shared" si="17"/>
        <v>#REF!</v>
      </c>
      <c r="H70" s="65" t="e">
        <f t="shared" si="17"/>
        <v>#REF!</v>
      </c>
      <c r="I70" s="65" t="e">
        <f t="shared" si="17"/>
        <v>#REF!</v>
      </c>
      <c r="J70" s="65" t="e">
        <f t="shared" si="17"/>
        <v>#REF!</v>
      </c>
      <c r="K70" s="65" t="e">
        <f t="shared" si="17"/>
        <v>#REF!</v>
      </c>
      <c r="L70" s="65" t="e">
        <f t="shared" si="17"/>
        <v>#REF!</v>
      </c>
      <c r="M70" s="65" t="e">
        <f t="shared" si="17"/>
        <v>#REF!</v>
      </c>
      <c r="N70" s="65" t="e">
        <f t="shared" si="17"/>
        <v>#REF!</v>
      </c>
      <c r="O70" s="4"/>
      <c r="P70" s="4"/>
      <c r="Q70" s="4"/>
      <c r="R70" s="4"/>
      <c r="S70" s="4"/>
      <c r="T70" s="4"/>
      <c r="U70" s="4"/>
      <c r="V70" s="4"/>
      <c r="W70" s="4"/>
      <c r="X70" s="4"/>
      <c r="Y70" s="4"/>
      <c r="Z70" s="4"/>
    </row>
    <row r="71" spans="1:26" ht="13.5" customHeight="1" x14ac:dyDescent="0.3">
      <c r="A71" s="63" t="s">
        <v>217</v>
      </c>
      <c r="B71" s="63" t="s">
        <v>244</v>
      </c>
      <c r="C71" s="65" t="e">
        <f t="shared" ref="C71:N71" si="18">#REF!</f>
        <v>#REF!</v>
      </c>
      <c r="D71" s="65" t="e">
        <f t="shared" si="18"/>
        <v>#REF!</v>
      </c>
      <c r="E71" s="65" t="e">
        <f t="shared" si="18"/>
        <v>#REF!</v>
      </c>
      <c r="F71" s="65" t="e">
        <f t="shared" si="18"/>
        <v>#REF!</v>
      </c>
      <c r="G71" s="65" t="e">
        <f t="shared" si="18"/>
        <v>#REF!</v>
      </c>
      <c r="H71" s="65" t="e">
        <f t="shared" si="18"/>
        <v>#REF!</v>
      </c>
      <c r="I71" s="65" t="e">
        <f t="shared" si="18"/>
        <v>#REF!</v>
      </c>
      <c r="J71" s="65" t="e">
        <f t="shared" si="18"/>
        <v>#REF!</v>
      </c>
      <c r="K71" s="65" t="e">
        <f t="shared" si="18"/>
        <v>#REF!</v>
      </c>
      <c r="L71" s="65" t="e">
        <f t="shared" si="18"/>
        <v>#REF!</v>
      </c>
      <c r="M71" s="65" t="e">
        <f t="shared" si="18"/>
        <v>#REF!</v>
      </c>
      <c r="N71" s="65" t="e">
        <f t="shared" si="18"/>
        <v>#REF!</v>
      </c>
      <c r="O71" s="4"/>
      <c r="P71" s="4"/>
      <c r="Q71" s="4"/>
      <c r="R71" s="4"/>
      <c r="S71" s="4"/>
      <c r="T71" s="4"/>
      <c r="U71" s="4"/>
      <c r="V71" s="4"/>
      <c r="W71" s="4"/>
      <c r="X71" s="4"/>
      <c r="Y71" s="4"/>
      <c r="Z71" s="4"/>
    </row>
    <row r="72" spans="1:26" ht="13.5" customHeight="1" x14ac:dyDescent="0.3">
      <c r="A72" s="66" t="s">
        <v>251</v>
      </c>
      <c r="B72" s="67" t="s">
        <v>246</v>
      </c>
      <c r="C72" s="68" t="e">
        <f t="shared" ref="C72:N72" si="19">SUM($C$66:C68)/(SUM($C$69:C71)*1000)</f>
        <v>#REF!</v>
      </c>
      <c r="D72" s="68" t="e">
        <f t="shared" si="19"/>
        <v>#REF!</v>
      </c>
      <c r="E72" s="68" t="e">
        <f t="shared" si="19"/>
        <v>#REF!</v>
      </c>
      <c r="F72" s="68" t="e">
        <f t="shared" si="19"/>
        <v>#REF!</v>
      </c>
      <c r="G72" s="68" t="e">
        <f t="shared" si="19"/>
        <v>#REF!</v>
      </c>
      <c r="H72" s="68" t="e">
        <f t="shared" si="19"/>
        <v>#REF!</v>
      </c>
      <c r="I72" s="68" t="e">
        <f t="shared" si="19"/>
        <v>#REF!</v>
      </c>
      <c r="J72" s="68" t="e">
        <f t="shared" si="19"/>
        <v>#REF!</v>
      </c>
      <c r="K72" s="68" t="e">
        <f t="shared" si="19"/>
        <v>#REF!</v>
      </c>
      <c r="L72" s="68" t="e">
        <f t="shared" si="19"/>
        <v>#REF!</v>
      </c>
      <c r="M72" s="68" t="e">
        <f t="shared" si="19"/>
        <v>#REF!</v>
      </c>
      <c r="N72" s="68" t="e">
        <f t="shared" si="19"/>
        <v>#REF!</v>
      </c>
      <c r="O72" s="4"/>
      <c r="P72" s="4"/>
      <c r="Q72" s="4"/>
      <c r="R72" s="4"/>
      <c r="S72" s="4"/>
      <c r="T72" s="4"/>
      <c r="U72" s="4"/>
      <c r="V72" s="4"/>
      <c r="W72" s="4"/>
      <c r="X72" s="4"/>
      <c r="Y72" s="4"/>
      <c r="Z72" s="4"/>
    </row>
    <row r="73" spans="1:26" ht="13.5" customHeight="1" x14ac:dyDescent="0.3">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39.75" customHeight="1" x14ac:dyDescent="0.4">
      <c r="A74" s="179" t="s">
        <v>255</v>
      </c>
      <c r="B74" s="180"/>
      <c r="C74" s="181"/>
      <c r="D74" s="181"/>
      <c r="E74" s="181"/>
      <c r="F74" s="181"/>
      <c r="G74" s="181"/>
      <c r="H74" s="181"/>
      <c r="I74" s="181"/>
      <c r="J74" s="181"/>
      <c r="K74" s="181"/>
      <c r="L74" s="181"/>
      <c r="M74" s="181"/>
      <c r="N74" s="181"/>
      <c r="O74" s="182"/>
      <c r="P74" s="182"/>
      <c r="Q74" s="182"/>
      <c r="R74" s="182"/>
      <c r="S74" s="182"/>
      <c r="T74" s="182"/>
      <c r="U74" s="182"/>
      <c r="V74" s="182"/>
      <c r="W74" s="182"/>
      <c r="X74" s="182"/>
      <c r="Y74" s="182"/>
      <c r="Z74" s="182"/>
    </row>
    <row r="75" spans="1:26" ht="13.5" customHeight="1" x14ac:dyDescent="0.3">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3.5" customHeight="1" x14ac:dyDescent="0.3">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3.5" customHeight="1" x14ac:dyDescent="0.3">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3.5" customHeight="1" x14ac:dyDescent="0.3">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3.5" customHeight="1" x14ac:dyDescent="0.3">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3.5" customHeight="1" x14ac:dyDescent="0.3">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3.5" customHeight="1" x14ac:dyDescent="0.3">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3.5" customHeight="1" x14ac:dyDescent="0.3">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3.5" customHeight="1" x14ac:dyDescent="0.3">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3.5" customHeight="1" x14ac:dyDescent="0.3">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3.5" customHeight="1" x14ac:dyDescent="0.3">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3.5" customHeight="1" x14ac:dyDescent="0.3">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3.5" customHeight="1" x14ac:dyDescent="0.3">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3.5" customHeight="1" x14ac:dyDescent="0.3">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3.5" customHeight="1" x14ac:dyDescent="0.3">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3.5" customHeight="1" x14ac:dyDescent="0.3">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3.5" customHeight="1" x14ac:dyDescent="0.3">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3.5" customHeight="1" x14ac:dyDescent="0.3">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3.5" customHeight="1" x14ac:dyDescent="0.3">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3.5" customHeight="1" x14ac:dyDescent="0.3">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3.5" customHeight="1" x14ac:dyDescent="0.3">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3.5" customHeight="1" x14ac:dyDescent="0.3">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3.5" customHeight="1" x14ac:dyDescent="0.3">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3.5" customHeight="1" x14ac:dyDescent="0.3">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3.5" customHeight="1" x14ac:dyDescent="0.3">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3.5" customHeight="1"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3.5" customHeight="1"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3.5" customHeight="1"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3.5" customHeight="1"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3.5" customHeight="1" x14ac:dyDescent="0.3">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3.5" customHeight="1" x14ac:dyDescent="0.3">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3.5" customHeight="1" x14ac:dyDescent="0.3">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3.5" customHeight="1" x14ac:dyDescent="0.3">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3.5" customHeight="1" x14ac:dyDescent="0.3">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3.5" customHeight="1" x14ac:dyDescent="0.3">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3.5" customHeight="1" x14ac:dyDescent="0.3">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3.5" customHeight="1" x14ac:dyDescent="0.3">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3.5" customHeight="1" x14ac:dyDescent="0.3">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3.5" customHeight="1" x14ac:dyDescent="0.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3.5" customHeight="1" x14ac:dyDescent="0.3">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3.5" customHeight="1" x14ac:dyDescent="0.3">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3.5" customHeight="1" x14ac:dyDescent="0.3">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3.5" customHeight="1" x14ac:dyDescent="0.3">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3.5" customHeight="1" x14ac:dyDescent="0.3">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3.5" customHeight="1" x14ac:dyDescent="0.3">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3.5" customHeight="1" x14ac:dyDescent="0.3">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3.5" customHeight="1" x14ac:dyDescent="0.3">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3.5" customHeight="1" x14ac:dyDescent="0.3">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3.5" customHeight="1" x14ac:dyDescent="0.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3.5" customHeight="1" x14ac:dyDescent="0.3">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3.5" customHeight="1" x14ac:dyDescent="0.3">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3.5" customHeight="1" x14ac:dyDescent="0.3">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3.5" customHeight="1" x14ac:dyDescent="0.3">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3.5" customHeight="1" x14ac:dyDescent="0.3">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3.5" customHeight="1" x14ac:dyDescent="0.3">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3.5" customHeight="1" x14ac:dyDescent="0.3">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3.5" customHeight="1" x14ac:dyDescent="0.3">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3.5" customHeight="1" x14ac:dyDescent="0.3">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3.5" customHeight="1" x14ac:dyDescent="0.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3.5" customHeight="1" x14ac:dyDescent="0.3">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3.5" customHeight="1" x14ac:dyDescent="0.3">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3.5" customHeight="1" x14ac:dyDescent="0.3">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3.5" customHeight="1" x14ac:dyDescent="0.3">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3.5" customHeight="1" x14ac:dyDescent="0.3">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3.5" customHeight="1" x14ac:dyDescent="0.3">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3.5" customHeight="1" x14ac:dyDescent="0.3">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3.5" customHeight="1" x14ac:dyDescent="0.3">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3.5" customHeight="1" x14ac:dyDescent="0.3">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3.5" customHeight="1" x14ac:dyDescent="0.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3.5" customHeight="1" x14ac:dyDescent="0.3">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3.5" customHeight="1" x14ac:dyDescent="0.3">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3.5" customHeight="1" x14ac:dyDescent="0.3">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3.5" customHeight="1" x14ac:dyDescent="0.3">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3.5" customHeight="1" x14ac:dyDescent="0.3">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3.5" customHeight="1" x14ac:dyDescent="0.3">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3.5" customHeight="1" x14ac:dyDescent="0.3">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3.5" customHeight="1" x14ac:dyDescent="0.3">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3.5" customHeight="1" x14ac:dyDescent="0.3">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3.5" customHeight="1" x14ac:dyDescent="0.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3.5" customHeight="1" x14ac:dyDescent="0.3">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3.5" customHeight="1" x14ac:dyDescent="0.3">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3.5" customHeight="1" x14ac:dyDescent="0.3">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3.5" customHeight="1" x14ac:dyDescent="0.3">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3.5" customHeight="1" x14ac:dyDescent="0.3">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3.5" customHeight="1" x14ac:dyDescent="0.3">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3.5" customHeight="1" x14ac:dyDescent="0.3">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3.5" customHeight="1" x14ac:dyDescent="0.3">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3.5" customHeight="1" x14ac:dyDescent="0.3">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3.5" customHeight="1" x14ac:dyDescent="0.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3.5" customHeight="1" x14ac:dyDescent="0.3">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3.5" customHeight="1" x14ac:dyDescent="0.3">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3.5" customHeight="1" x14ac:dyDescent="0.3">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3.5" customHeight="1" x14ac:dyDescent="0.3">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3.5" customHeight="1" x14ac:dyDescent="0.3">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3.5" customHeight="1" x14ac:dyDescent="0.3">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3.5" customHeight="1" x14ac:dyDescent="0.3">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3.5" customHeight="1" x14ac:dyDescent="0.3">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3.5" customHeight="1" x14ac:dyDescent="0.3">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3.5" customHeight="1" x14ac:dyDescent="0.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3.5" customHeight="1" x14ac:dyDescent="0.3">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3.5" customHeight="1" x14ac:dyDescent="0.3">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3.5" customHeight="1" x14ac:dyDescent="0.3">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3.5" customHeight="1" x14ac:dyDescent="0.3">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3.5" customHeight="1" x14ac:dyDescent="0.3">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3.5" customHeight="1" x14ac:dyDescent="0.3">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3.5" customHeight="1" x14ac:dyDescent="0.3">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3.5" customHeight="1" x14ac:dyDescent="0.3">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3.5" customHeight="1" x14ac:dyDescent="0.3">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3.5" customHeight="1" x14ac:dyDescent="0.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3.5" customHeight="1" x14ac:dyDescent="0.3">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3.5" customHeight="1" x14ac:dyDescent="0.3">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3.5" customHeight="1" x14ac:dyDescent="0.3">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3.5" customHeight="1" x14ac:dyDescent="0.3">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3.5" customHeight="1" x14ac:dyDescent="0.3">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3.5" customHeight="1" x14ac:dyDescent="0.3">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3.5" customHeight="1" x14ac:dyDescent="0.3">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3.5" customHeight="1" x14ac:dyDescent="0.3">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3.5" customHeight="1" x14ac:dyDescent="0.3">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3.5" customHeight="1" x14ac:dyDescent="0.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3.5" customHeight="1" x14ac:dyDescent="0.3">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3.5" customHeight="1" x14ac:dyDescent="0.3">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3.5" customHeight="1" x14ac:dyDescent="0.3">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3.5" customHeight="1" x14ac:dyDescent="0.3">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3.5" customHeight="1" x14ac:dyDescent="0.3">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3.5" customHeight="1" x14ac:dyDescent="0.3">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3.5" customHeight="1" x14ac:dyDescent="0.3">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3.5" customHeight="1" x14ac:dyDescent="0.3">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3.5" customHeight="1" x14ac:dyDescent="0.3">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3.5" customHeight="1" x14ac:dyDescent="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3.5" customHeight="1" x14ac:dyDescent="0.3">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3.5" customHeight="1" x14ac:dyDescent="0.3">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3.5" customHeight="1" x14ac:dyDescent="0.3">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3.5" customHeight="1" x14ac:dyDescent="0.3">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3.5" customHeight="1" x14ac:dyDescent="0.3">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3.5" customHeight="1" x14ac:dyDescent="0.3">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3.5" customHeight="1" x14ac:dyDescent="0.3">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3.5" customHeight="1" x14ac:dyDescent="0.3">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3.5" customHeight="1" x14ac:dyDescent="0.3">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3.5" customHeight="1" x14ac:dyDescent="0.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3.5" customHeight="1" x14ac:dyDescent="0.3">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3.5" customHeight="1" x14ac:dyDescent="0.3">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3.5" customHeight="1" x14ac:dyDescent="0.3">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3.5" customHeight="1" x14ac:dyDescent="0.3">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3.5" customHeight="1" x14ac:dyDescent="0.3">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3.5" customHeight="1" x14ac:dyDescent="0.3">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3.5" customHeight="1" x14ac:dyDescent="0.3">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3.5" customHeight="1" x14ac:dyDescent="0.3">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3.5" customHeight="1" x14ac:dyDescent="0.3">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3.5" customHeight="1" x14ac:dyDescent="0.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3.5" customHeight="1" x14ac:dyDescent="0.3">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3.5" customHeight="1" x14ac:dyDescent="0.3">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3.5" customHeight="1" x14ac:dyDescent="0.3">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3.5" customHeight="1" x14ac:dyDescent="0.3">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3.5" customHeight="1" x14ac:dyDescent="0.3">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3.5" customHeight="1" x14ac:dyDescent="0.3">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3.5" customHeight="1" x14ac:dyDescent="0.3">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3.5" customHeight="1" x14ac:dyDescent="0.3">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3.5" customHeight="1" x14ac:dyDescent="0.3">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3.5" customHeight="1" x14ac:dyDescent="0.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3.5" customHeight="1" x14ac:dyDescent="0.3">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3.5" customHeight="1" x14ac:dyDescent="0.3">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3.5" customHeight="1" x14ac:dyDescent="0.3">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3.5" customHeight="1" x14ac:dyDescent="0.3">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3.5" customHeight="1" x14ac:dyDescent="0.3">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3.5" customHeight="1" x14ac:dyDescent="0.3">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3.5" customHeight="1" x14ac:dyDescent="0.3">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3.5" customHeight="1" x14ac:dyDescent="0.3">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3.5" customHeight="1" x14ac:dyDescent="0.3">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3.5" customHeight="1" x14ac:dyDescent="0.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3.5" customHeight="1" x14ac:dyDescent="0.3">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3.5" customHeight="1" x14ac:dyDescent="0.3">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3.5" customHeight="1" x14ac:dyDescent="0.3">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3.5" customHeight="1" x14ac:dyDescent="0.3">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3.5" customHeight="1" x14ac:dyDescent="0.3">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3.5" customHeight="1" x14ac:dyDescent="0.3">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3.5" customHeight="1" x14ac:dyDescent="0.3">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3.5" customHeight="1" x14ac:dyDescent="0.3">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3.5" customHeight="1" x14ac:dyDescent="0.3">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3.5" customHeight="1" x14ac:dyDescent="0.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3.5" customHeight="1" x14ac:dyDescent="0.3">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3.5" customHeight="1" x14ac:dyDescent="0.3">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3.5" customHeight="1" x14ac:dyDescent="0.3">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3.5" customHeight="1" x14ac:dyDescent="0.3">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3.5" customHeight="1" x14ac:dyDescent="0.3">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3.5" customHeight="1" x14ac:dyDescent="0.3">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3.5" customHeight="1" x14ac:dyDescent="0.3">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3.5" customHeight="1" x14ac:dyDescent="0.3">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3.5" customHeight="1" x14ac:dyDescent="0.3">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3.5" customHeight="1" x14ac:dyDescent="0.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3.5" customHeight="1" x14ac:dyDescent="0.3">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3.5" customHeight="1" x14ac:dyDescent="0.3">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3.5" customHeight="1" x14ac:dyDescent="0.3">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3.5" customHeight="1" x14ac:dyDescent="0.3">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3.5" customHeight="1" x14ac:dyDescent="0.3">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3.5" customHeight="1" x14ac:dyDescent="0.3">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3.5" customHeight="1" x14ac:dyDescent="0.3">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3.5" customHeight="1" x14ac:dyDescent="0.3">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3.5" customHeight="1" x14ac:dyDescent="0.3">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3.5" customHeight="1" x14ac:dyDescent="0.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3.5" customHeight="1" x14ac:dyDescent="0.3">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x14ac:dyDescent="0.3">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spans="1:26" ht="15.75" customHeight="1" x14ac:dyDescent="0.3">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row>
    <row r="277" spans="1:26" ht="15.75" customHeight="1" x14ac:dyDescent="0.3">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spans="1:26" ht="15.75" customHeight="1" x14ac:dyDescent="0.3">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row>
    <row r="279" spans="1:26" ht="15.75" customHeight="1" x14ac:dyDescent="0.3">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spans="1:26" ht="15.75" customHeight="1" x14ac:dyDescent="0.3">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row>
    <row r="281" spans="1:26" ht="15.75" customHeight="1" x14ac:dyDescent="0.3">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row>
    <row r="282" spans="1:26" ht="15.75" customHeight="1" x14ac:dyDescent="0.3">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spans="1:26" ht="15.75" customHeight="1" x14ac:dyDescent="0.3">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row>
    <row r="284" spans="1:26" ht="15.75" customHeight="1" x14ac:dyDescent="0.3">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row>
    <row r="285" spans="1:26" ht="15.75" customHeight="1" x14ac:dyDescent="0.3">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spans="1:26" ht="15.75" customHeight="1" x14ac:dyDescent="0.3">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spans="1:26" ht="15.75" customHeight="1" x14ac:dyDescent="0.3">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spans="1:26" ht="15.75" customHeight="1" x14ac:dyDescent="0.3">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spans="1:26" ht="15.75" customHeight="1" x14ac:dyDescent="0.3">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row>
    <row r="290" spans="1:26" ht="15.75" customHeight="1" x14ac:dyDescent="0.3">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spans="1:26" ht="15.75" customHeight="1" x14ac:dyDescent="0.3">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spans="1:26" ht="15.75" customHeight="1" x14ac:dyDescent="0.3">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spans="1:26" ht="15.75" customHeight="1" x14ac:dyDescent="0.3">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row>
    <row r="294" spans="1:26" ht="15.75" customHeight="1" x14ac:dyDescent="0.3">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spans="1:26" ht="15.75" customHeight="1" x14ac:dyDescent="0.3">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row>
    <row r="296" spans="1:26" ht="15.75" customHeight="1" x14ac:dyDescent="0.3">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row>
    <row r="297" spans="1:26" ht="15.75" customHeight="1" x14ac:dyDescent="0.3">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row>
    <row r="298" spans="1:26" ht="15.75" customHeight="1" x14ac:dyDescent="0.3">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row>
    <row r="299" spans="1:26" ht="15.75" customHeight="1" x14ac:dyDescent="0.3">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row>
    <row r="300" spans="1:26" ht="15.75" customHeight="1" x14ac:dyDescent="0.3">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row>
    <row r="301" spans="1:26" ht="15.75" customHeight="1" x14ac:dyDescent="0.3">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row>
    <row r="302" spans="1:26" ht="15.75" customHeight="1" x14ac:dyDescent="0.3">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row>
    <row r="303" spans="1:26" ht="15.75" customHeight="1" x14ac:dyDescent="0.3">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row>
    <row r="304" spans="1:26" ht="15.75" customHeight="1" x14ac:dyDescent="0.3">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spans="1:26" ht="15.75" customHeight="1" x14ac:dyDescent="0.3">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row>
    <row r="306" spans="1:26" ht="15.75" customHeight="1" x14ac:dyDescent="0.3">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spans="1:26" ht="15.75" customHeight="1" x14ac:dyDescent="0.3">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row>
    <row r="308" spans="1:26" ht="15.75" customHeight="1" x14ac:dyDescent="0.3">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row>
    <row r="309" spans="1:26" ht="15.75" customHeight="1" x14ac:dyDescent="0.3">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row>
    <row r="310" spans="1:26" ht="15.75" customHeight="1" x14ac:dyDescent="0.3">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row>
    <row r="311" spans="1:26" ht="15.75" customHeight="1" x14ac:dyDescent="0.3">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row>
    <row r="312" spans="1:26" ht="15.75" customHeight="1" x14ac:dyDescent="0.3">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row>
    <row r="313" spans="1:26" ht="15.75" customHeight="1" x14ac:dyDescent="0.3">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spans="1:26" ht="15.75" customHeight="1" x14ac:dyDescent="0.3">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row>
    <row r="315" spans="1:26" ht="15.75" customHeight="1" x14ac:dyDescent="0.3">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row>
    <row r="316" spans="1:26" ht="15.75" customHeight="1" x14ac:dyDescent="0.3">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spans="1:26" ht="15.75" customHeight="1" x14ac:dyDescent="0.3">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row>
    <row r="318" spans="1:26" ht="15.75" customHeight="1" x14ac:dyDescent="0.3">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spans="1:26" ht="15.75" customHeight="1" x14ac:dyDescent="0.3">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row>
    <row r="320" spans="1:26" ht="15.75" customHeight="1" x14ac:dyDescent="0.3">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row>
    <row r="321" spans="1:26" ht="15.75" customHeight="1" x14ac:dyDescent="0.3">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row>
    <row r="322" spans="1:26" ht="15.75" customHeight="1" x14ac:dyDescent="0.3">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row>
    <row r="323" spans="1:26" ht="15.75" customHeight="1" x14ac:dyDescent="0.3">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spans="1:26" ht="15.75" customHeight="1" x14ac:dyDescent="0.3">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row>
    <row r="325" spans="1:26" ht="15.75" customHeight="1" x14ac:dyDescent="0.3">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spans="1:26" ht="15.75" customHeight="1" x14ac:dyDescent="0.3">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spans="1:26" ht="15.75" customHeight="1" x14ac:dyDescent="0.3">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row>
    <row r="328" spans="1:26" ht="15.75" customHeight="1" x14ac:dyDescent="0.3">
      <c r="A328" s="70"/>
      <c r="B328" s="70"/>
      <c r="C328" s="70"/>
      <c r="D328" s="70"/>
      <c r="E328" s="70"/>
      <c r="F328" s="70"/>
      <c r="G328" s="70"/>
      <c r="H328" s="70"/>
      <c r="I328" s="70"/>
      <c r="J328" s="70"/>
      <c r="K328" s="70"/>
      <c r="L328" s="70"/>
      <c r="M328" s="70"/>
      <c r="N328" s="70"/>
      <c r="O328" s="70"/>
      <c r="P328" s="70"/>
      <c r="Q328" s="70"/>
      <c r="R328" s="70"/>
      <c r="S328" s="70"/>
      <c r="T328" s="70"/>
      <c r="U328" s="70"/>
      <c r="V328" s="70"/>
      <c r="W328" s="70"/>
      <c r="X328" s="70"/>
      <c r="Y328" s="70"/>
      <c r="Z328" s="70"/>
    </row>
    <row r="329" spans="1:26" ht="15.75" customHeight="1" x14ac:dyDescent="0.3">
      <c r="A329" s="70"/>
      <c r="B329" s="70"/>
      <c r="C329" s="70"/>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spans="1:26" ht="15.75" customHeight="1" x14ac:dyDescent="0.3">
      <c r="A330" s="70"/>
      <c r="B330" s="70"/>
      <c r="C330" s="70"/>
      <c r="D330" s="70"/>
      <c r="E330" s="70"/>
      <c r="F330" s="70"/>
      <c r="G330" s="70"/>
      <c r="H330" s="70"/>
      <c r="I330" s="70"/>
      <c r="J330" s="70"/>
      <c r="K330" s="70"/>
      <c r="L330" s="70"/>
      <c r="M330" s="70"/>
      <c r="N330" s="70"/>
      <c r="O330" s="70"/>
      <c r="P330" s="70"/>
      <c r="Q330" s="70"/>
      <c r="R330" s="70"/>
      <c r="S330" s="70"/>
      <c r="T330" s="70"/>
      <c r="U330" s="70"/>
      <c r="V330" s="70"/>
      <c r="W330" s="70"/>
      <c r="X330" s="70"/>
      <c r="Y330" s="70"/>
      <c r="Z330" s="70"/>
    </row>
    <row r="331" spans="1:26" ht="15.75" customHeight="1" x14ac:dyDescent="0.3">
      <c r="A331" s="70"/>
      <c r="B331" s="70"/>
      <c r="C331" s="70"/>
      <c r="D331" s="70"/>
      <c r="E331" s="70"/>
      <c r="F331" s="70"/>
      <c r="G331" s="70"/>
      <c r="H331" s="70"/>
      <c r="I331" s="70"/>
      <c r="J331" s="70"/>
      <c r="K331" s="70"/>
      <c r="L331" s="70"/>
      <c r="M331" s="70"/>
      <c r="N331" s="70"/>
      <c r="O331" s="70"/>
      <c r="P331" s="70"/>
      <c r="Q331" s="70"/>
      <c r="R331" s="70"/>
      <c r="S331" s="70"/>
      <c r="T331" s="70"/>
      <c r="U331" s="70"/>
      <c r="V331" s="70"/>
      <c r="W331" s="70"/>
      <c r="X331" s="70"/>
      <c r="Y331" s="70"/>
      <c r="Z331" s="70"/>
    </row>
    <row r="332" spans="1:26" ht="15.75" customHeight="1" x14ac:dyDescent="0.3">
      <c r="A332" s="70"/>
      <c r="B332" s="70"/>
      <c r="C332" s="70"/>
      <c r="D332" s="70"/>
      <c r="E332" s="70"/>
      <c r="F332" s="70"/>
      <c r="G332" s="70"/>
      <c r="H332" s="70"/>
      <c r="I332" s="70"/>
      <c r="J332" s="70"/>
      <c r="K332" s="70"/>
      <c r="L332" s="70"/>
      <c r="M332" s="70"/>
      <c r="N332" s="70"/>
      <c r="O332" s="70"/>
      <c r="P332" s="70"/>
      <c r="Q332" s="70"/>
      <c r="R332" s="70"/>
      <c r="S332" s="70"/>
      <c r="T332" s="70"/>
      <c r="U332" s="70"/>
      <c r="V332" s="70"/>
      <c r="W332" s="70"/>
      <c r="X332" s="70"/>
      <c r="Y332" s="70"/>
      <c r="Z332" s="70"/>
    </row>
    <row r="333" spans="1:26" ht="15.75" customHeight="1" x14ac:dyDescent="0.3">
      <c r="A333" s="70"/>
      <c r="B333" s="70"/>
      <c r="C333" s="70"/>
      <c r="D333" s="70"/>
      <c r="E333" s="70"/>
      <c r="F333" s="70"/>
      <c r="G333" s="70"/>
      <c r="H333" s="70"/>
      <c r="I333" s="70"/>
      <c r="J333" s="70"/>
      <c r="K333" s="70"/>
      <c r="L333" s="70"/>
      <c r="M333" s="70"/>
      <c r="N333" s="70"/>
      <c r="O333" s="70"/>
      <c r="P333" s="70"/>
      <c r="Q333" s="70"/>
      <c r="R333" s="70"/>
      <c r="S333" s="70"/>
      <c r="T333" s="70"/>
      <c r="U333" s="70"/>
      <c r="V333" s="70"/>
      <c r="W333" s="70"/>
      <c r="X333" s="70"/>
      <c r="Y333" s="70"/>
      <c r="Z333" s="70"/>
    </row>
    <row r="334" spans="1:26" ht="15.75" customHeight="1" x14ac:dyDescent="0.3">
      <c r="A334" s="70"/>
      <c r="B334" s="70"/>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row>
    <row r="335" spans="1:26" ht="15.75" customHeight="1" x14ac:dyDescent="0.3">
      <c r="A335" s="70"/>
      <c r="B335" s="70"/>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spans="1:26" ht="15.75" customHeight="1" x14ac:dyDescent="0.3">
      <c r="A336" s="70"/>
      <c r="B336" s="70"/>
      <c r="C336" s="70"/>
      <c r="D336" s="70"/>
      <c r="E336" s="70"/>
      <c r="F336" s="70"/>
      <c r="G336" s="70"/>
      <c r="H336" s="70"/>
      <c r="I336" s="70"/>
      <c r="J336" s="70"/>
      <c r="K336" s="70"/>
      <c r="L336" s="70"/>
      <c r="M336" s="70"/>
      <c r="N336" s="70"/>
      <c r="O336" s="70"/>
      <c r="P336" s="70"/>
      <c r="Q336" s="70"/>
      <c r="R336" s="70"/>
      <c r="S336" s="70"/>
      <c r="T336" s="70"/>
      <c r="U336" s="70"/>
      <c r="V336" s="70"/>
      <c r="W336" s="70"/>
      <c r="X336" s="70"/>
      <c r="Y336" s="70"/>
      <c r="Z336" s="70"/>
    </row>
    <row r="337" spans="1:26" ht="15.75" customHeight="1" x14ac:dyDescent="0.3">
      <c r="A337" s="70"/>
      <c r="B337" s="70"/>
      <c r="C337" s="70"/>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spans="1:26" ht="15.75" customHeight="1" x14ac:dyDescent="0.3">
      <c r="A338" s="70"/>
      <c r="B338" s="70"/>
      <c r="C338" s="70"/>
      <c r="D338" s="70"/>
      <c r="E338" s="70"/>
      <c r="F338" s="70"/>
      <c r="G338" s="70"/>
      <c r="H338" s="70"/>
      <c r="I338" s="70"/>
      <c r="J338" s="70"/>
      <c r="K338" s="70"/>
      <c r="L338" s="70"/>
      <c r="M338" s="70"/>
      <c r="N338" s="70"/>
      <c r="O338" s="70"/>
      <c r="P338" s="70"/>
      <c r="Q338" s="70"/>
      <c r="R338" s="70"/>
      <c r="S338" s="70"/>
      <c r="T338" s="70"/>
      <c r="U338" s="70"/>
      <c r="V338" s="70"/>
      <c r="W338" s="70"/>
      <c r="X338" s="70"/>
      <c r="Y338" s="70"/>
      <c r="Z338" s="70"/>
    </row>
    <row r="339" spans="1:26" ht="15.75" customHeight="1" x14ac:dyDescent="0.3">
      <c r="A339" s="70"/>
      <c r="B339" s="70"/>
      <c r="C339" s="70"/>
      <c r="D339" s="70"/>
      <c r="E339" s="70"/>
      <c r="F339" s="70"/>
      <c r="G339" s="70"/>
      <c r="H339" s="70"/>
      <c r="I339" s="70"/>
      <c r="J339" s="70"/>
      <c r="K339" s="70"/>
      <c r="L339" s="70"/>
      <c r="M339" s="70"/>
      <c r="N339" s="70"/>
      <c r="O339" s="70"/>
      <c r="P339" s="70"/>
      <c r="Q339" s="70"/>
      <c r="R339" s="70"/>
      <c r="S339" s="70"/>
      <c r="T339" s="70"/>
      <c r="U339" s="70"/>
      <c r="V339" s="70"/>
      <c r="W339" s="70"/>
      <c r="X339" s="70"/>
      <c r="Y339" s="70"/>
      <c r="Z339" s="70"/>
    </row>
    <row r="340" spans="1:26" ht="15.75" customHeight="1" x14ac:dyDescent="0.3">
      <c r="A340" s="70"/>
      <c r="B340" s="70"/>
      <c r="C340" s="70"/>
      <c r="D340" s="70"/>
      <c r="E340" s="70"/>
      <c r="F340" s="70"/>
      <c r="G340" s="70"/>
      <c r="H340" s="70"/>
      <c r="I340" s="70"/>
      <c r="J340" s="70"/>
      <c r="K340" s="70"/>
      <c r="L340" s="70"/>
      <c r="M340" s="70"/>
      <c r="N340" s="70"/>
      <c r="O340" s="70"/>
      <c r="P340" s="70"/>
      <c r="Q340" s="70"/>
      <c r="R340" s="70"/>
      <c r="S340" s="70"/>
      <c r="T340" s="70"/>
      <c r="U340" s="70"/>
      <c r="V340" s="70"/>
      <c r="W340" s="70"/>
      <c r="X340" s="70"/>
      <c r="Y340" s="70"/>
      <c r="Z340" s="70"/>
    </row>
    <row r="341" spans="1:26" ht="15.75" customHeight="1" x14ac:dyDescent="0.3">
      <c r="A341" s="70"/>
      <c r="B341" s="70"/>
      <c r="C341" s="70"/>
      <c r="D341" s="70"/>
      <c r="E341" s="70"/>
      <c r="F341" s="70"/>
      <c r="G341" s="70"/>
      <c r="H341" s="70"/>
      <c r="I341" s="70"/>
      <c r="J341" s="70"/>
      <c r="K341" s="70"/>
      <c r="L341" s="70"/>
      <c r="M341" s="70"/>
      <c r="N341" s="70"/>
      <c r="O341" s="70"/>
      <c r="P341" s="70"/>
      <c r="Q341" s="70"/>
      <c r="R341" s="70"/>
      <c r="S341" s="70"/>
      <c r="T341" s="70"/>
      <c r="U341" s="70"/>
      <c r="V341" s="70"/>
      <c r="W341" s="70"/>
      <c r="X341" s="70"/>
      <c r="Y341" s="70"/>
      <c r="Z341" s="70"/>
    </row>
    <row r="342" spans="1:26" ht="15.75" customHeight="1" x14ac:dyDescent="0.3">
      <c r="A342" s="70"/>
      <c r="B342" s="70"/>
      <c r="C342" s="70"/>
      <c r="D342" s="70"/>
      <c r="E342" s="70"/>
      <c r="F342" s="70"/>
      <c r="G342" s="70"/>
      <c r="H342" s="70"/>
      <c r="I342" s="70"/>
      <c r="J342" s="70"/>
      <c r="K342" s="70"/>
      <c r="L342" s="70"/>
      <c r="M342" s="70"/>
      <c r="N342" s="70"/>
      <c r="O342" s="70"/>
      <c r="P342" s="70"/>
      <c r="Q342" s="70"/>
      <c r="R342" s="70"/>
      <c r="S342" s="70"/>
      <c r="T342" s="70"/>
      <c r="U342" s="70"/>
      <c r="V342" s="70"/>
      <c r="W342" s="70"/>
      <c r="X342" s="70"/>
      <c r="Y342" s="70"/>
      <c r="Z342" s="70"/>
    </row>
    <row r="343" spans="1:26" ht="15.75" customHeight="1" x14ac:dyDescent="0.3">
      <c r="A343" s="70"/>
      <c r="B343" s="70"/>
      <c r="C343" s="70"/>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spans="1:26" ht="15.75" customHeight="1" x14ac:dyDescent="0.3">
      <c r="A344" s="70"/>
      <c r="B344" s="70"/>
      <c r="C344" s="70"/>
      <c r="D344" s="70"/>
      <c r="E344" s="70"/>
      <c r="F344" s="70"/>
      <c r="G344" s="70"/>
      <c r="H344" s="70"/>
      <c r="I344" s="70"/>
      <c r="J344" s="70"/>
      <c r="K344" s="70"/>
      <c r="L344" s="70"/>
      <c r="M344" s="70"/>
      <c r="N344" s="70"/>
      <c r="O344" s="70"/>
      <c r="P344" s="70"/>
      <c r="Q344" s="70"/>
      <c r="R344" s="70"/>
      <c r="S344" s="70"/>
      <c r="T344" s="70"/>
      <c r="U344" s="70"/>
      <c r="V344" s="70"/>
      <c r="W344" s="70"/>
      <c r="X344" s="70"/>
      <c r="Y344" s="70"/>
      <c r="Z344" s="70"/>
    </row>
    <row r="345" spans="1:26" ht="15.75" customHeight="1" x14ac:dyDescent="0.3">
      <c r="A345" s="70"/>
      <c r="B345" s="70"/>
      <c r="C345" s="70"/>
      <c r="D345" s="70"/>
      <c r="E345" s="70"/>
      <c r="F345" s="70"/>
      <c r="G345" s="70"/>
      <c r="H345" s="70"/>
      <c r="I345" s="70"/>
      <c r="J345" s="70"/>
      <c r="K345" s="70"/>
      <c r="L345" s="70"/>
      <c r="M345" s="70"/>
      <c r="N345" s="70"/>
      <c r="O345" s="70"/>
      <c r="P345" s="70"/>
      <c r="Q345" s="70"/>
      <c r="R345" s="70"/>
      <c r="S345" s="70"/>
      <c r="T345" s="70"/>
      <c r="U345" s="70"/>
      <c r="V345" s="70"/>
      <c r="W345" s="70"/>
      <c r="X345" s="70"/>
      <c r="Y345" s="70"/>
      <c r="Z345" s="70"/>
    </row>
    <row r="346" spans="1:26" ht="15.75" customHeight="1" x14ac:dyDescent="0.3">
      <c r="A346" s="70"/>
      <c r="B346" s="70"/>
      <c r="C346" s="70"/>
      <c r="D346" s="70"/>
      <c r="E346" s="70"/>
      <c r="F346" s="70"/>
      <c r="G346" s="70"/>
      <c r="H346" s="70"/>
      <c r="I346" s="70"/>
      <c r="J346" s="70"/>
      <c r="K346" s="70"/>
      <c r="L346" s="70"/>
      <c r="M346" s="70"/>
      <c r="N346" s="70"/>
      <c r="O346" s="70"/>
      <c r="P346" s="70"/>
      <c r="Q346" s="70"/>
      <c r="R346" s="70"/>
      <c r="S346" s="70"/>
      <c r="T346" s="70"/>
      <c r="U346" s="70"/>
      <c r="V346" s="70"/>
      <c r="W346" s="70"/>
      <c r="X346" s="70"/>
      <c r="Y346" s="70"/>
      <c r="Z346" s="70"/>
    </row>
    <row r="347" spans="1:26" ht="15.75" customHeight="1" x14ac:dyDescent="0.3">
      <c r="A347" s="70"/>
      <c r="B347" s="70"/>
      <c r="C347" s="70"/>
      <c r="D347" s="70"/>
      <c r="E347" s="70"/>
      <c r="F347" s="70"/>
      <c r="G347" s="70"/>
      <c r="H347" s="70"/>
      <c r="I347" s="70"/>
      <c r="J347" s="70"/>
      <c r="K347" s="70"/>
      <c r="L347" s="70"/>
      <c r="M347" s="70"/>
      <c r="N347" s="70"/>
      <c r="O347" s="70"/>
      <c r="P347" s="70"/>
      <c r="Q347" s="70"/>
      <c r="R347" s="70"/>
      <c r="S347" s="70"/>
      <c r="T347" s="70"/>
      <c r="U347" s="70"/>
      <c r="V347" s="70"/>
      <c r="W347" s="70"/>
      <c r="X347" s="70"/>
      <c r="Y347" s="70"/>
      <c r="Z347" s="70"/>
    </row>
    <row r="348" spans="1:26" ht="15.75" customHeight="1" x14ac:dyDescent="0.3">
      <c r="A348" s="70"/>
      <c r="B348" s="70"/>
      <c r="C348" s="70"/>
      <c r="D348" s="70"/>
      <c r="E348" s="70"/>
      <c r="F348" s="70"/>
      <c r="G348" s="70"/>
      <c r="H348" s="70"/>
      <c r="I348" s="70"/>
      <c r="J348" s="70"/>
      <c r="K348" s="70"/>
      <c r="L348" s="70"/>
      <c r="M348" s="70"/>
      <c r="N348" s="70"/>
      <c r="O348" s="70"/>
      <c r="P348" s="70"/>
      <c r="Q348" s="70"/>
      <c r="R348" s="70"/>
      <c r="S348" s="70"/>
      <c r="T348" s="70"/>
      <c r="U348" s="70"/>
      <c r="V348" s="70"/>
      <c r="W348" s="70"/>
      <c r="X348" s="70"/>
      <c r="Y348" s="70"/>
      <c r="Z348" s="70"/>
    </row>
    <row r="349" spans="1:26" ht="15.75" customHeight="1" x14ac:dyDescent="0.3">
      <c r="A349" s="70"/>
      <c r="B349" s="70"/>
      <c r="C349" s="70"/>
      <c r="D349" s="70"/>
      <c r="E349" s="70"/>
      <c r="F349" s="70"/>
      <c r="G349" s="70"/>
      <c r="H349" s="70"/>
      <c r="I349" s="70"/>
      <c r="J349" s="70"/>
      <c r="K349" s="70"/>
      <c r="L349" s="70"/>
      <c r="M349" s="70"/>
      <c r="N349" s="70"/>
      <c r="O349" s="70"/>
      <c r="P349" s="70"/>
      <c r="Q349" s="70"/>
      <c r="R349" s="70"/>
      <c r="S349" s="70"/>
      <c r="T349" s="70"/>
      <c r="U349" s="70"/>
      <c r="V349" s="70"/>
      <c r="W349" s="70"/>
      <c r="X349" s="70"/>
      <c r="Y349" s="70"/>
      <c r="Z349" s="70"/>
    </row>
    <row r="350" spans="1:26" ht="15.75" customHeight="1" x14ac:dyDescent="0.3">
      <c r="A350" s="70"/>
      <c r="B350" s="70"/>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row>
    <row r="351" spans="1:26" ht="15.75" customHeight="1" x14ac:dyDescent="0.3">
      <c r="A351" s="70"/>
      <c r="B351" s="70"/>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row>
    <row r="352" spans="1:26" ht="15.75" customHeight="1" x14ac:dyDescent="0.3">
      <c r="A352" s="70"/>
      <c r="B352" s="70"/>
      <c r="C352" s="70"/>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spans="1:26" ht="15.75" customHeight="1" x14ac:dyDescent="0.3">
      <c r="A353" s="70"/>
      <c r="B353" s="70"/>
      <c r="C353" s="70"/>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spans="1:26" ht="15.75" customHeight="1" x14ac:dyDescent="0.3">
      <c r="A354" s="70"/>
      <c r="B354" s="70"/>
      <c r="C354" s="70"/>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spans="1:26" ht="15.75" customHeight="1" x14ac:dyDescent="0.3">
      <c r="A355" s="70"/>
      <c r="B355" s="70"/>
      <c r="C355" s="70"/>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spans="1:26" ht="15.75" customHeight="1" x14ac:dyDescent="0.3">
      <c r="A356" s="70"/>
      <c r="B356" s="70"/>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row>
    <row r="357" spans="1:26" ht="15.75" customHeight="1" x14ac:dyDescent="0.3">
      <c r="A357" s="70"/>
      <c r="B357" s="70"/>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spans="1:26" ht="15.75" customHeight="1" x14ac:dyDescent="0.3">
      <c r="A358" s="70"/>
      <c r="B358" s="70"/>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spans="1:26" ht="15.75" customHeight="1" x14ac:dyDescent="0.3">
      <c r="A359" s="70"/>
      <c r="B359" s="70"/>
      <c r="C359" s="70"/>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spans="1:26" ht="15.75" customHeight="1" x14ac:dyDescent="0.3">
      <c r="A360" s="70"/>
      <c r="B360" s="70"/>
      <c r="C360" s="70"/>
      <c r="D360" s="70"/>
      <c r="E360" s="70"/>
      <c r="F360" s="70"/>
      <c r="G360" s="70"/>
      <c r="H360" s="70"/>
      <c r="I360" s="70"/>
      <c r="J360" s="70"/>
      <c r="K360" s="70"/>
      <c r="L360" s="70"/>
      <c r="M360" s="70"/>
      <c r="N360" s="70"/>
      <c r="O360" s="70"/>
      <c r="P360" s="70"/>
      <c r="Q360" s="70"/>
      <c r="R360" s="70"/>
      <c r="S360" s="70"/>
      <c r="T360" s="70"/>
      <c r="U360" s="70"/>
      <c r="V360" s="70"/>
      <c r="W360" s="70"/>
      <c r="X360" s="70"/>
      <c r="Y360" s="70"/>
      <c r="Z360" s="70"/>
    </row>
    <row r="361" spans="1:26" ht="15.75" customHeight="1" x14ac:dyDescent="0.3">
      <c r="A361" s="70"/>
      <c r="B361" s="70"/>
      <c r="C361" s="70"/>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spans="1:26" ht="15.75" customHeight="1" x14ac:dyDescent="0.3">
      <c r="A362" s="70"/>
      <c r="B362" s="70"/>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spans="1:26" ht="15.75" customHeight="1" x14ac:dyDescent="0.3">
      <c r="A363" s="70"/>
      <c r="B363" s="70"/>
      <c r="C363" s="70"/>
      <c r="D363" s="70"/>
      <c r="E363" s="70"/>
      <c r="F363" s="70"/>
      <c r="G363" s="70"/>
      <c r="H363" s="70"/>
      <c r="I363" s="70"/>
      <c r="J363" s="70"/>
      <c r="K363" s="70"/>
      <c r="L363" s="70"/>
      <c r="M363" s="70"/>
      <c r="N363" s="70"/>
      <c r="O363" s="70"/>
      <c r="P363" s="70"/>
      <c r="Q363" s="70"/>
      <c r="R363" s="70"/>
      <c r="S363" s="70"/>
      <c r="T363" s="70"/>
      <c r="U363" s="70"/>
      <c r="V363" s="70"/>
      <c r="W363" s="70"/>
      <c r="X363" s="70"/>
      <c r="Y363" s="70"/>
      <c r="Z363" s="70"/>
    </row>
    <row r="364" spans="1:26" ht="15.75" customHeight="1" x14ac:dyDescent="0.3">
      <c r="A364" s="70"/>
      <c r="B364" s="70"/>
      <c r="C364" s="70"/>
      <c r="D364" s="70"/>
      <c r="E364" s="70"/>
      <c r="F364" s="70"/>
      <c r="G364" s="70"/>
      <c r="H364" s="70"/>
      <c r="I364" s="70"/>
      <c r="J364" s="70"/>
      <c r="K364" s="70"/>
      <c r="L364" s="70"/>
      <c r="M364" s="70"/>
      <c r="N364" s="70"/>
      <c r="O364" s="70"/>
      <c r="P364" s="70"/>
      <c r="Q364" s="70"/>
      <c r="R364" s="70"/>
      <c r="S364" s="70"/>
      <c r="T364" s="70"/>
      <c r="U364" s="70"/>
      <c r="V364" s="70"/>
      <c r="W364" s="70"/>
      <c r="X364" s="70"/>
      <c r="Y364" s="70"/>
      <c r="Z364" s="70"/>
    </row>
    <row r="365" spans="1:26" ht="15.75" customHeight="1" x14ac:dyDescent="0.3">
      <c r="A365" s="70"/>
      <c r="B365" s="70"/>
      <c r="C365" s="70"/>
      <c r="D365" s="70"/>
      <c r="E365" s="70"/>
      <c r="F365" s="70"/>
      <c r="G365" s="70"/>
      <c r="H365" s="70"/>
      <c r="I365" s="70"/>
      <c r="J365" s="70"/>
      <c r="K365" s="70"/>
      <c r="L365" s="70"/>
      <c r="M365" s="70"/>
      <c r="N365" s="70"/>
      <c r="O365" s="70"/>
      <c r="P365" s="70"/>
      <c r="Q365" s="70"/>
      <c r="R365" s="70"/>
      <c r="S365" s="70"/>
      <c r="T365" s="70"/>
      <c r="U365" s="70"/>
      <c r="V365" s="70"/>
      <c r="W365" s="70"/>
      <c r="X365" s="70"/>
      <c r="Y365" s="70"/>
      <c r="Z365" s="70"/>
    </row>
    <row r="366" spans="1:26" ht="15.75" customHeight="1" x14ac:dyDescent="0.3">
      <c r="A366" s="70"/>
      <c r="B366" s="70"/>
      <c r="C366" s="70"/>
      <c r="D366" s="70"/>
      <c r="E366" s="70"/>
      <c r="F366" s="70"/>
      <c r="G366" s="70"/>
      <c r="H366" s="70"/>
      <c r="I366" s="70"/>
      <c r="J366" s="70"/>
      <c r="K366" s="70"/>
      <c r="L366" s="70"/>
      <c r="M366" s="70"/>
      <c r="N366" s="70"/>
      <c r="O366" s="70"/>
      <c r="P366" s="70"/>
      <c r="Q366" s="70"/>
      <c r="R366" s="70"/>
      <c r="S366" s="70"/>
      <c r="T366" s="70"/>
      <c r="U366" s="70"/>
      <c r="V366" s="70"/>
      <c r="W366" s="70"/>
      <c r="X366" s="70"/>
      <c r="Y366" s="70"/>
      <c r="Z366" s="70"/>
    </row>
    <row r="367" spans="1:26" ht="15.75" customHeight="1" x14ac:dyDescent="0.3">
      <c r="A367" s="70"/>
      <c r="B367" s="70"/>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row>
    <row r="368" spans="1:26" ht="15.75" customHeight="1" x14ac:dyDescent="0.3">
      <c r="A368" s="70"/>
      <c r="B368" s="70"/>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row>
    <row r="369" spans="1:26" ht="15.75" customHeight="1" x14ac:dyDescent="0.3">
      <c r="A369" s="70"/>
      <c r="B369" s="70"/>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row>
    <row r="370" spans="1:26" ht="15.75" customHeight="1" x14ac:dyDescent="0.3">
      <c r="A370" s="70"/>
      <c r="B370" s="70"/>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row>
    <row r="371" spans="1:26" ht="15.75" customHeight="1" x14ac:dyDescent="0.3">
      <c r="A371" s="70"/>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spans="1:26" ht="15.75" customHeight="1" x14ac:dyDescent="0.3">
      <c r="A372" s="70"/>
      <c r="B372" s="70"/>
      <c r="C372" s="70"/>
      <c r="D372" s="70"/>
      <c r="E372" s="70"/>
      <c r="F372" s="70"/>
      <c r="G372" s="70"/>
      <c r="H372" s="70"/>
      <c r="I372" s="70"/>
      <c r="J372" s="70"/>
      <c r="K372" s="70"/>
      <c r="L372" s="70"/>
      <c r="M372" s="70"/>
      <c r="N372" s="70"/>
      <c r="O372" s="70"/>
      <c r="P372" s="70"/>
      <c r="Q372" s="70"/>
      <c r="R372" s="70"/>
      <c r="S372" s="70"/>
      <c r="T372" s="70"/>
      <c r="U372" s="70"/>
      <c r="V372" s="70"/>
      <c r="W372" s="70"/>
      <c r="X372" s="70"/>
      <c r="Y372" s="70"/>
      <c r="Z372" s="70"/>
    </row>
    <row r="373" spans="1:26" ht="15.75" customHeight="1" x14ac:dyDescent="0.3">
      <c r="A373" s="70"/>
      <c r="B373" s="70"/>
      <c r="C373" s="70"/>
      <c r="D373" s="70"/>
      <c r="E373" s="70"/>
      <c r="F373" s="70"/>
      <c r="G373" s="70"/>
      <c r="H373" s="70"/>
      <c r="I373" s="70"/>
      <c r="J373" s="70"/>
      <c r="K373" s="70"/>
      <c r="L373" s="70"/>
      <c r="M373" s="70"/>
      <c r="N373" s="70"/>
      <c r="O373" s="70"/>
      <c r="P373" s="70"/>
      <c r="Q373" s="70"/>
      <c r="R373" s="70"/>
      <c r="S373" s="70"/>
      <c r="T373" s="70"/>
      <c r="U373" s="70"/>
      <c r="V373" s="70"/>
      <c r="W373" s="70"/>
      <c r="X373" s="70"/>
      <c r="Y373" s="70"/>
      <c r="Z373" s="70"/>
    </row>
    <row r="374" spans="1:26" ht="15.75" customHeight="1" x14ac:dyDescent="0.3">
      <c r="A374" s="70"/>
      <c r="B374" s="70"/>
      <c r="C374" s="70"/>
      <c r="D374" s="70"/>
      <c r="E374" s="70"/>
      <c r="F374" s="70"/>
      <c r="G374" s="70"/>
      <c r="H374" s="70"/>
      <c r="I374" s="70"/>
      <c r="J374" s="70"/>
      <c r="K374" s="70"/>
      <c r="L374" s="70"/>
      <c r="M374" s="70"/>
      <c r="N374" s="70"/>
      <c r="O374" s="70"/>
      <c r="P374" s="70"/>
      <c r="Q374" s="70"/>
      <c r="R374" s="70"/>
      <c r="S374" s="70"/>
      <c r="T374" s="70"/>
      <c r="U374" s="70"/>
      <c r="V374" s="70"/>
      <c r="W374" s="70"/>
      <c r="X374" s="70"/>
      <c r="Y374" s="70"/>
      <c r="Z374" s="70"/>
    </row>
    <row r="375" spans="1:26" ht="15.75" customHeight="1" x14ac:dyDescent="0.3">
      <c r="A375" s="70"/>
      <c r="B375" s="70"/>
      <c r="C375" s="70"/>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spans="1:26" ht="15.75" customHeight="1" x14ac:dyDescent="0.3">
      <c r="A376" s="70"/>
      <c r="B376" s="70"/>
      <c r="C376" s="70"/>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spans="1:26" ht="15.75" customHeight="1" x14ac:dyDescent="0.3">
      <c r="A377" s="70"/>
      <c r="B377" s="70"/>
      <c r="C377" s="70"/>
      <c r="D377" s="70"/>
      <c r="E377" s="70"/>
      <c r="F377" s="70"/>
      <c r="G377" s="70"/>
      <c r="H377" s="70"/>
      <c r="I377" s="70"/>
      <c r="J377" s="70"/>
      <c r="K377" s="70"/>
      <c r="L377" s="70"/>
      <c r="M377" s="70"/>
      <c r="N377" s="70"/>
      <c r="O377" s="70"/>
      <c r="P377" s="70"/>
      <c r="Q377" s="70"/>
      <c r="R377" s="70"/>
      <c r="S377" s="70"/>
      <c r="T377" s="70"/>
      <c r="U377" s="70"/>
      <c r="V377" s="70"/>
      <c r="W377" s="70"/>
      <c r="X377" s="70"/>
      <c r="Y377" s="70"/>
      <c r="Z377" s="70"/>
    </row>
    <row r="378" spans="1:26" ht="15.75" customHeight="1" x14ac:dyDescent="0.3">
      <c r="A378" s="70"/>
      <c r="B378" s="70"/>
      <c r="C378" s="70"/>
      <c r="D378" s="70"/>
      <c r="E378" s="70"/>
      <c r="F378" s="70"/>
      <c r="G378" s="70"/>
      <c r="H378" s="70"/>
      <c r="I378" s="70"/>
      <c r="J378" s="70"/>
      <c r="K378" s="70"/>
      <c r="L378" s="70"/>
      <c r="M378" s="70"/>
      <c r="N378" s="70"/>
      <c r="O378" s="70"/>
      <c r="P378" s="70"/>
      <c r="Q378" s="70"/>
      <c r="R378" s="70"/>
      <c r="S378" s="70"/>
      <c r="T378" s="70"/>
      <c r="U378" s="70"/>
      <c r="V378" s="70"/>
      <c r="W378" s="70"/>
      <c r="X378" s="70"/>
      <c r="Y378" s="70"/>
      <c r="Z378" s="70"/>
    </row>
    <row r="379" spans="1:26" ht="15.75" customHeight="1" x14ac:dyDescent="0.3">
      <c r="A379" s="70"/>
      <c r="B379" s="70"/>
      <c r="C379" s="70"/>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spans="1:26" ht="15.75" customHeight="1" x14ac:dyDescent="0.3">
      <c r="A380" s="70"/>
      <c r="B380" s="70"/>
      <c r="C380" s="70"/>
      <c r="D380" s="70"/>
      <c r="E380" s="70"/>
      <c r="F380" s="70"/>
      <c r="G380" s="70"/>
      <c r="H380" s="70"/>
      <c r="I380" s="70"/>
      <c r="J380" s="70"/>
      <c r="K380" s="70"/>
      <c r="L380" s="70"/>
      <c r="M380" s="70"/>
      <c r="N380" s="70"/>
      <c r="O380" s="70"/>
      <c r="P380" s="70"/>
      <c r="Q380" s="70"/>
      <c r="R380" s="70"/>
      <c r="S380" s="70"/>
      <c r="T380" s="70"/>
      <c r="U380" s="70"/>
      <c r="V380" s="70"/>
      <c r="W380" s="70"/>
      <c r="X380" s="70"/>
      <c r="Y380" s="70"/>
      <c r="Z380" s="70"/>
    </row>
    <row r="381" spans="1:26" ht="15.75" customHeight="1" x14ac:dyDescent="0.3">
      <c r="A381" s="70"/>
      <c r="B381" s="70"/>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spans="1:26" ht="15.75" customHeight="1" x14ac:dyDescent="0.3">
      <c r="A382" s="70"/>
      <c r="B382" s="70"/>
      <c r="C382" s="70"/>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spans="1:26" ht="15.75" customHeight="1" x14ac:dyDescent="0.3">
      <c r="A383" s="70"/>
      <c r="B383" s="70"/>
      <c r="C383" s="70"/>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spans="1:26" ht="15.75" customHeight="1" x14ac:dyDescent="0.3">
      <c r="A384" s="70"/>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spans="1:26" ht="15.75" customHeight="1" x14ac:dyDescent="0.3">
      <c r="A385" s="70"/>
      <c r="B385" s="70"/>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spans="1:26" ht="15.75" customHeight="1" x14ac:dyDescent="0.3">
      <c r="A386" s="70"/>
      <c r="B386" s="70"/>
      <c r="C386" s="70"/>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spans="1:26" ht="15.75" customHeight="1" x14ac:dyDescent="0.3">
      <c r="A387" s="70"/>
      <c r="B387" s="70"/>
      <c r="C387" s="70"/>
      <c r="D387" s="70"/>
      <c r="E387" s="70"/>
      <c r="F387" s="70"/>
      <c r="G387" s="70"/>
      <c r="H387" s="70"/>
      <c r="I387" s="70"/>
      <c r="J387" s="70"/>
      <c r="K387" s="70"/>
      <c r="L387" s="70"/>
      <c r="M387" s="70"/>
      <c r="N387" s="70"/>
      <c r="O387" s="70"/>
      <c r="P387" s="70"/>
      <c r="Q387" s="70"/>
      <c r="R387" s="70"/>
      <c r="S387" s="70"/>
      <c r="T387" s="70"/>
      <c r="U387" s="70"/>
      <c r="V387" s="70"/>
      <c r="W387" s="70"/>
      <c r="X387" s="70"/>
      <c r="Y387" s="70"/>
      <c r="Z387" s="70"/>
    </row>
    <row r="388" spans="1:26" ht="15.75" customHeight="1" x14ac:dyDescent="0.3">
      <c r="A388" s="70"/>
      <c r="B388" s="70"/>
      <c r="C388" s="70"/>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spans="1:26" ht="15.75" customHeight="1" x14ac:dyDescent="0.3">
      <c r="A389" s="70"/>
      <c r="B389" s="70"/>
      <c r="C389" s="70"/>
      <c r="D389" s="70"/>
      <c r="E389" s="70"/>
      <c r="F389" s="70"/>
      <c r="G389" s="70"/>
      <c r="H389" s="70"/>
      <c r="I389" s="70"/>
      <c r="J389" s="70"/>
      <c r="K389" s="70"/>
      <c r="L389" s="70"/>
      <c r="M389" s="70"/>
      <c r="N389" s="70"/>
      <c r="O389" s="70"/>
      <c r="P389" s="70"/>
      <c r="Q389" s="70"/>
      <c r="R389" s="70"/>
      <c r="S389" s="70"/>
      <c r="T389" s="70"/>
      <c r="U389" s="70"/>
      <c r="V389" s="70"/>
      <c r="W389" s="70"/>
      <c r="X389" s="70"/>
      <c r="Y389" s="70"/>
      <c r="Z389" s="70"/>
    </row>
    <row r="390" spans="1:26" ht="15.75" customHeight="1" x14ac:dyDescent="0.3">
      <c r="A390" s="70"/>
      <c r="B390" s="70"/>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spans="1:26" ht="15.75" customHeight="1" x14ac:dyDescent="0.3">
      <c r="A391" s="70"/>
      <c r="B391" s="70"/>
      <c r="C391" s="70"/>
      <c r="D391" s="70"/>
      <c r="E391" s="70"/>
      <c r="F391" s="70"/>
      <c r="G391" s="70"/>
      <c r="H391" s="70"/>
      <c r="I391" s="70"/>
      <c r="J391" s="70"/>
      <c r="K391" s="70"/>
      <c r="L391" s="70"/>
      <c r="M391" s="70"/>
      <c r="N391" s="70"/>
      <c r="O391" s="70"/>
      <c r="P391" s="70"/>
      <c r="Q391" s="70"/>
      <c r="R391" s="70"/>
      <c r="S391" s="70"/>
      <c r="T391" s="70"/>
      <c r="U391" s="70"/>
      <c r="V391" s="70"/>
      <c r="W391" s="70"/>
      <c r="X391" s="70"/>
      <c r="Y391" s="70"/>
      <c r="Z391" s="70"/>
    </row>
    <row r="392" spans="1:26" ht="15.75" customHeight="1" x14ac:dyDescent="0.3">
      <c r="A392" s="70"/>
      <c r="B392" s="70"/>
      <c r="C392" s="70"/>
      <c r="D392" s="70"/>
      <c r="E392" s="70"/>
      <c r="F392" s="70"/>
      <c r="G392" s="70"/>
      <c r="H392" s="70"/>
      <c r="I392" s="70"/>
      <c r="J392" s="70"/>
      <c r="K392" s="70"/>
      <c r="L392" s="70"/>
      <c r="M392" s="70"/>
      <c r="N392" s="70"/>
      <c r="O392" s="70"/>
      <c r="P392" s="70"/>
      <c r="Q392" s="70"/>
      <c r="R392" s="70"/>
      <c r="S392" s="70"/>
      <c r="T392" s="70"/>
      <c r="U392" s="70"/>
      <c r="V392" s="70"/>
      <c r="W392" s="70"/>
      <c r="X392" s="70"/>
      <c r="Y392" s="70"/>
      <c r="Z392" s="70"/>
    </row>
    <row r="393" spans="1:26" ht="15.75" customHeight="1" x14ac:dyDescent="0.3">
      <c r="A393" s="70"/>
      <c r="B393" s="70"/>
      <c r="C393" s="70"/>
      <c r="D393" s="70"/>
      <c r="E393" s="70"/>
      <c r="F393" s="70"/>
      <c r="G393" s="70"/>
      <c r="H393" s="70"/>
      <c r="I393" s="70"/>
      <c r="J393" s="70"/>
      <c r="K393" s="70"/>
      <c r="L393" s="70"/>
      <c r="M393" s="70"/>
      <c r="N393" s="70"/>
      <c r="O393" s="70"/>
      <c r="P393" s="70"/>
      <c r="Q393" s="70"/>
      <c r="R393" s="70"/>
      <c r="S393" s="70"/>
      <c r="T393" s="70"/>
      <c r="U393" s="70"/>
      <c r="V393" s="70"/>
      <c r="W393" s="70"/>
      <c r="X393" s="70"/>
      <c r="Y393" s="70"/>
      <c r="Z393" s="70"/>
    </row>
    <row r="394" spans="1:26" ht="15.75" customHeight="1" x14ac:dyDescent="0.3">
      <c r="A394" s="70"/>
      <c r="B394" s="70"/>
      <c r="C394" s="70"/>
      <c r="D394" s="70"/>
      <c r="E394" s="70"/>
      <c r="F394" s="70"/>
      <c r="G394" s="70"/>
      <c r="H394" s="70"/>
      <c r="I394" s="70"/>
      <c r="J394" s="70"/>
      <c r="K394" s="70"/>
      <c r="L394" s="70"/>
      <c r="M394" s="70"/>
      <c r="N394" s="70"/>
      <c r="O394" s="70"/>
      <c r="P394" s="70"/>
      <c r="Q394" s="70"/>
      <c r="R394" s="70"/>
      <c r="S394" s="70"/>
      <c r="T394" s="70"/>
      <c r="U394" s="70"/>
      <c r="V394" s="70"/>
      <c r="W394" s="70"/>
      <c r="X394" s="70"/>
      <c r="Y394" s="70"/>
      <c r="Z394" s="70"/>
    </row>
    <row r="395" spans="1:26" ht="15.75" customHeight="1" x14ac:dyDescent="0.3">
      <c r="A395" s="70"/>
      <c r="B395" s="70"/>
      <c r="C395" s="70"/>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spans="1:26" ht="15.75" customHeight="1" x14ac:dyDescent="0.3">
      <c r="A396" s="70"/>
      <c r="B396" s="70"/>
      <c r="C396" s="70"/>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spans="1:26" ht="15.75" customHeight="1" x14ac:dyDescent="0.3">
      <c r="A397" s="70"/>
      <c r="B397" s="70"/>
      <c r="C397" s="70"/>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spans="1:26" ht="15.75" customHeight="1" x14ac:dyDescent="0.3">
      <c r="A398" s="70"/>
      <c r="B398" s="70"/>
      <c r="C398" s="70"/>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spans="1:26" ht="15.75" customHeight="1" x14ac:dyDescent="0.3">
      <c r="A399" s="70"/>
      <c r="B399" s="70"/>
      <c r="C399" s="70"/>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spans="1:26" ht="15.75" customHeight="1" x14ac:dyDescent="0.3">
      <c r="A400" s="70"/>
      <c r="B400" s="70"/>
      <c r="C400" s="70"/>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spans="1:26" ht="15.75" customHeight="1" x14ac:dyDescent="0.3">
      <c r="A401" s="70"/>
      <c r="B401" s="70"/>
      <c r="C401" s="70"/>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spans="1:26" ht="15.75" customHeight="1" x14ac:dyDescent="0.3">
      <c r="A402" s="70"/>
      <c r="B402" s="70"/>
      <c r="C402" s="70"/>
      <c r="D402" s="70"/>
      <c r="E402" s="70"/>
      <c r="F402" s="70"/>
      <c r="G402" s="70"/>
      <c r="H402" s="70"/>
      <c r="I402" s="70"/>
      <c r="J402" s="70"/>
      <c r="K402" s="70"/>
      <c r="L402" s="70"/>
      <c r="M402" s="70"/>
      <c r="N402" s="70"/>
      <c r="O402" s="70"/>
      <c r="P402" s="70"/>
      <c r="Q402" s="70"/>
      <c r="R402" s="70"/>
      <c r="S402" s="70"/>
      <c r="T402" s="70"/>
      <c r="U402" s="70"/>
      <c r="V402" s="70"/>
      <c r="W402" s="70"/>
      <c r="X402" s="70"/>
      <c r="Y402" s="70"/>
      <c r="Z402" s="70"/>
    </row>
    <row r="403" spans="1:26" ht="15.75" customHeight="1" x14ac:dyDescent="0.3">
      <c r="A403" s="70"/>
      <c r="B403" s="70"/>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spans="1:26" ht="15.75" customHeight="1" x14ac:dyDescent="0.3">
      <c r="A404" s="70"/>
      <c r="B404" s="70"/>
      <c r="C404" s="70"/>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spans="1:26" ht="15.75" customHeight="1" x14ac:dyDescent="0.3">
      <c r="A405" s="70"/>
      <c r="B405" s="70"/>
      <c r="C405" s="70"/>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spans="1:26" ht="15.75" customHeight="1" x14ac:dyDescent="0.3">
      <c r="A406" s="70"/>
      <c r="B406" s="70"/>
      <c r="C406" s="70"/>
      <c r="D406" s="70"/>
      <c r="E406" s="70"/>
      <c r="F406" s="70"/>
      <c r="G406" s="70"/>
      <c r="H406" s="70"/>
      <c r="I406" s="70"/>
      <c r="J406" s="70"/>
      <c r="K406" s="70"/>
      <c r="L406" s="70"/>
      <c r="M406" s="70"/>
      <c r="N406" s="70"/>
      <c r="O406" s="70"/>
      <c r="P406" s="70"/>
      <c r="Q406" s="70"/>
      <c r="R406" s="70"/>
      <c r="S406" s="70"/>
      <c r="T406" s="70"/>
      <c r="U406" s="70"/>
      <c r="V406" s="70"/>
      <c r="W406" s="70"/>
      <c r="X406" s="70"/>
      <c r="Y406" s="70"/>
      <c r="Z406" s="70"/>
    </row>
    <row r="407" spans="1:26" ht="15.75" customHeight="1" x14ac:dyDescent="0.3">
      <c r="A407" s="70"/>
      <c r="B407" s="70"/>
      <c r="C407" s="70"/>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spans="1:26" ht="15.75" customHeight="1" x14ac:dyDescent="0.3">
      <c r="A408" s="70"/>
      <c r="B408" s="70"/>
      <c r="C408" s="70"/>
      <c r="D408" s="70"/>
      <c r="E408" s="70"/>
      <c r="F408" s="70"/>
      <c r="G408" s="70"/>
      <c r="H408" s="70"/>
      <c r="I408" s="70"/>
      <c r="J408" s="70"/>
      <c r="K408" s="70"/>
      <c r="L408" s="70"/>
      <c r="M408" s="70"/>
      <c r="N408" s="70"/>
      <c r="O408" s="70"/>
      <c r="P408" s="70"/>
      <c r="Q408" s="70"/>
      <c r="R408" s="70"/>
      <c r="S408" s="70"/>
      <c r="T408" s="70"/>
      <c r="U408" s="70"/>
      <c r="V408" s="70"/>
      <c r="W408" s="70"/>
      <c r="X408" s="70"/>
      <c r="Y408" s="70"/>
      <c r="Z408" s="70"/>
    </row>
    <row r="409" spans="1:26" ht="15.75" customHeight="1" x14ac:dyDescent="0.3">
      <c r="A409" s="70"/>
      <c r="B409" s="70"/>
      <c r="C409" s="70"/>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spans="1:26" ht="15.75" customHeight="1" x14ac:dyDescent="0.3">
      <c r="A410" s="70"/>
      <c r="B410" s="70"/>
      <c r="C410" s="70"/>
      <c r="D410" s="70"/>
      <c r="E410" s="70"/>
      <c r="F410" s="70"/>
      <c r="G410" s="70"/>
      <c r="H410" s="70"/>
      <c r="I410" s="70"/>
      <c r="J410" s="70"/>
      <c r="K410" s="70"/>
      <c r="L410" s="70"/>
      <c r="M410" s="70"/>
      <c r="N410" s="70"/>
      <c r="O410" s="70"/>
      <c r="P410" s="70"/>
      <c r="Q410" s="70"/>
      <c r="R410" s="70"/>
      <c r="S410" s="70"/>
      <c r="T410" s="70"/>
      <c r="U410" s="70"/>
      <c r="V410" s="70"/>
      <c r="W410" s="70"/>
      <c r="X410" s="70"/>
      <c r="Y410" s="70"/>
      <c r="Z410" s="70"/>
    </row>
    <row r="411" spans="1:26" ht="15.75" customHeight="1" x14ac:dyDescent="0.3">
      <c r="A411" s="70"/>
      <c r="B411" s="70"/>
      <c r="C411" s="70"/>
      <c r="D411" s="70"/>
      <c r="E411" s="70"/>
      <c r="F411" s="70"/>
      <c r="G411" s="70"/>
      <c r="H411" s="70"/>
      <c r="I411" s="70"/>
      <c r="J411" s="70"/>
      <c r="K411" s="70"/>
      <c r="L411" s="70"/>
      <c r="M411" s="70"/>
      <c r="N411" s="70"/>
      <c r="O411" s="70"/>
      <c r="P411" s="70"/>
      <c r="Q411" s="70"/>
      <c r="R411" s="70"/>
      <c r="S411" s="70"/>
      <c r="T411" s="70"/>
      <c r="U411" s="70"/>
      <c r="V411" s="70"/>
      <c r="W411" s="70"/>
      <c r="X411" s="70"/>
      <c r="Y411" s="70"/>
      <c r="Z411" s="70"/>
    </row>
    <row r="412" spans="1:26" ht="15.75" customHeight="1" x14ac:dyDescent="0.3">
      <c r="A412" s="70"/>
      <c r="B412" s="70"/>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row>
    <row r="413" spans="1:26" ht="15.75" customHeight="1" x14ac:dyDescent="0.3">
      <c r="A413" s="70"/>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row>
    <row r="414" spans="1:26" ht="15.75" customHeight="1" x14ac:dyDescent="0.3">
      <c r="A414" s="70"/>
      <c r="B414" s="70"/>
      <c r="C414" s="70"/>
      <c r="D414" s="70"/>
      <c r="E414" s="70"/>
      <c r="F414" s="70"/>
      <c r="G414" s="70"/>
      <c r="H414" s="70"/>
      <c r="I414" s="70"/>
      <c r="J414" s="70"/>
      <c r="K414" s="70"/>
      <c r="L414" s="70"/>
      <c r="M414" s="70"/>
      <c r="N414" s="70"/>
      <c r="O414" s="70"/>
      <c r="P414" s="70"/>
      <c r="Q414" s="70"/>
      <c r="R414" s="70"/>
      <c r="S414" s="70"/>
      <c r="T414" s="70"/>
      <c r="U414" s="70"/>
      <c r="V414" s="70"/>
      <c r="W414" s="70"/>
      <c r="X414" s="70"/>
      <c r="Y414" s="70"/>
      <c r="Z414" s="70"/>
    </row>
    <row r="415" spans="1:26" ht="15.75" customHeight="1" x14ac:dyDescent="0.3">
      <c r="A415" s="70"/>
      <c r="B415" s="70"/>
      <c r="C415" s="70"/>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spans="1:26" ht="15.75" customHeight="1" x14ac:dyDescent="0.3">
      <c r="A416" s="70"/>
      <c r="B416" s="70"/>
      <c r="C416" s="70"/>
      <c r="D416" s="70"/>
      <c r="E416" s="70"/>
      <c r="F416" s="70"/>
      <c r="G416" s="70"/>
      <c r="H416" s="70"/>
      <c r="I416" s="70"/>
      <c r="J416" s="70"/>
      <c r="K416" s="70"/>
      <c r="L416" s="70"/>
      <c r="M416" s="70"/>
      <c r="N416" s="70"/>
      <c r="O416" s="70"/>
      <c r="P416" s="70"/>
      <c r="Q416" s="70"/>
      <c r="R416" s="70"/>
      <c r="S416" s="70"/>
      <c r="T416" s="70"/>
      <c r="U416" s="70"/>
      <c r="V416" s="70"/>
      <c r="W416" s="70"/>
      <c r="X416" s="70"/>
      <c r="Y416" s="70"/>
      <c r="Z416" s="70"/>
    </row>
    <row r="417" spans="1:26" ht="15.75" customHeight="1" x14ac:dyDescent="0.3">
      <c r="A417" s="70"/>
      <c r="B417" s="70"/>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row>
    <row r="418" spans="1:26" ht="15.75" customHeight="1" x14ac:dyDescent="0.3">
      <c r="A418" s="70"/>
      <c r="B418" s="70"/>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spans="1:26" ht="15.75" customHeight="1" x14ac:dyDescent="0.3">
      <c r="A419" s="70"/>
      <c r="B419" s="70"/>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row>
    <row r="420" spans="1:26" ht="15.75" customHeight="1" x14ac:dyDescent="0.3">
      <c r="A420" s="70"/>
      <c r="B420" s="70"/>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spans="1:26" ht="15.75" customHeight="1" x14ac:dyDescent="0.3">
      <c r="A421" s="70"/>
      <c r="B421" s="70"/>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row>
    <row r="422" spans="1:26" ht="15.75" customHeight="1" x14ac:dyDescent="0.3">
      <c r="A422" s="70"/>
      <c r="B422" s="70"/>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spans="1:26" ht="15.75" customHeight="1" x14ac:dyDescent="0.3">
      <c r="A423" s="70"/>
      <c r="B423" s="70"/>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row>
    <row r="424" spans="1:26" ht="15.75" customHeight="1" x14ac:dyDescent="0.3">
      <c r="A424" s="70"/>
      <c r="B424" s="70"/>
      <c r="C424" s="70"/>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spans="1:26" ht="15.75" customHeight="1" x14ac:dyDescent="0.3">
      <c r="A425" s="70"/>
      <c r="B425" s="70"/>
      <c r="C425" s="70"/>
      <c r="D425" s="70"/>
      <c r="E425" s="70"/>
      <c r="F425" s="70"/>
      <c r="G425" s="70"/>
      <c r="H425" s="70"/>
      <c r="I425" s="70"/>
      <c r="J425" s="70"/>
      <c r="K425" s="70"/>
      <c r="L425" s="70"/>
      <c r="M425" s="70"/>
      <c r="N425" s="70"/>
      <c r="O425" s="70"/>
      <c r="P425" s="70"/>
      <c r="Q425" s="70"/>
      <c r="R425" s="70"/>
      <c r="S425" s="70"/>
      <c r="T425" s="70"/>
      <c r="U425" s="70"/>
      <c r="V425" s="70"/>
      <c r="W425" s="70"/>
      <c r="X425" s="70"/>
      <c r="Y425" s="70"/>
      <c r="Z425" s="70"/>
    </row>
    <row r="426" spans="1:26" ht="15.75" customHeight="1" x14ac:dyDescent="0.3">
      <c r="A426" s="70"/>
      <c r="B426" s="70"/>
      <c r="C426" s="70"/>
      <c r="D426" s="70"/>
      <c r="E426" s="70"/>
      <c r="F426" s="70"/>
      <c r="G426" s="70"/>
      <c r="H426" s="70"/>
      <c r="I426" s="70"/>
      <c r="J426" s="70"/>
      <c r="K426" s="70"/>
      <c r="L426" s="70"/>
      <c r="M426" s="70"/>
      <c r="N426" s="70"/>
      <c r="O426" s="70"/>
      <c r="P426" s="70"/>
      <c r="Q426" s="70"/>
      <c r="R426" s="70"/>
      <c r="S426" s="70"/>
      <c r="T426" s="70"/>
      <c r="U426" s="70"/>
      <c r="V426" s="70"/>
      <c r="W426" s="70"/>
      <c r="X426" s="70"/>
      <c r="Y426" s="70"/>
      <c r="Z426" s="70"/>
    </row>
    <row r="427" spans="1:26" ht="15.75" customHeight="1" x14ac:dyDescent="0.3">
      <c r="A427" s="70"/>
      <c r="B427" s="70"/>
      <c r="C427" s="70"/>
      <c r="D427" s="70"/>
      <c r="E427" s="70"/>
      <c r="F427" s="70"/>
      <c r="G427" s="70"/>
      <c r="H427" s="70"/>
      <c r="I427" s="70"/>
      <c r="J427" s="70"/>
      <c r="K427" s="70"/>
      <c r="L427" s="70"/>
      <c r="M427" s="70"/>
      <c r="N427" s="70"/>
      <c r="O427" s="70"/>
      <c r="P427" s="70"/>
      <c r="Q427" s="70"/>
      <c r="R427" s="70"/>
      <c r="S427" s="70"/>
      <c r="T427" s="70"/>
      <c r="U427" s="70"/>
      <c r="V427" s="70"/>
      <c r="W427" s="70"/>
      <c r="X427" s="70"/>
      <c r="Y427" s="70"/>
      <c r="Z427" s="70"/>
    </row>
    <row r="428" spans="1:26" ht="15.75" customHeight="1" x14ac:dyDescent="0.3">
      <c r="A428" s="70"/>
      <c r="B428" s="70"/>
      <c r="C428" s="70"/>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spans="1:26" ht="15.75" customHeight="1" x14ac:dyDescent="0.3">
      <c r="A429" s="70"/>
      <c r="B429" s="70"/>
      <c r="C429" s="70"/>
      <c r="D429" s="70"/>
      <c r="E429" s="70"/>
      <c r="F429" s="70"/>
      <c r="G429" s="70"/>
      <c r="H429" s="70"/>
      <c r="I429" s="70"/>
      <c r="J429" s="70"/>
      <c r="K429" s="70"/>
      <c r="L429" s="70"/>
      <c r="M429" s="70"/>
      <c r="N429" s="70"/>
      <c r="O429" s="70"/>
      <c r="P429" s="70"/>
      <c r="Q429" s="70"/>
      <c r="R429" s="70"/>
      <c r="S429" s="70"/>
      <c r="T429" s="70"/>
      <c r="U429" s="70"/>
      <c r="V429" s="70"/>
      <c r="W429" s="70"/>
      <c r="X429" s="70"/>
      <c r="Y429" s="70"/>
      <c r="Z429" s="70"/>
    </row>
    <row r="430" spans="1:26" ht="15.75" customHeight="1" x14ac:dyDescent="0.3">
      <c r="A430" s="70"/>
      <c r="B430" s="70"/>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spans="1:26" ht="15.75" customHeight="1" x14ac:dyDescent="0.3">
      <c r="A431" s="70"/>
      <c r="B431" s="70"/>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row>
    <row r="432" spans="1:26" ht="15.75" customHeight="1" x14ac:dyDescent="0.3">
      <c r="A432" s="70"/>
      <c r="B432" s="70"/>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spans="1:26" ht="15.75" customHeight="1" x14ac:dyDescent="0.3">
      <c r="A433" s="70"/>
      <c r="B433" s="70"/>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spans="1:26" ht="15.75" customHeight="1" x14ac:dyDescent="0.3">
      <c r="A434" s="70"/>
      <c r="B434" s="70"/>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spans="1:26" ht="15.75" customHeight="1" x14ac:dyDescent="0.3">
      <c r="A435" s="70"/>
      <c r="B435" s="70"/>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row>
    <row r="436" spans="1:26" ht="15.75" customHeight="1" x14ac:dyDescent="0.3">
      <c r="A436" s="70"/>
      <c r="B436" s="70"/>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row>
    <row r="437" spans="1:26" ht="15.75" customHeight="1" x14ac:dyDescent="0.3">
      <c r="A437" s="70"/>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spans="1:26" ht="15.75" customHeight="1" x14ac:dyDescent="0.3">
      <c r="A438" s="70"/>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spans="1:26" ht="15.75" customHeight="1" x14ac:dyDescent="0.3">
      <c r="A439" s="70"/>
      <c r="B439" s="70"/>
      <c r="C439" s="70"/>
      <c r="D439" s="70"/>
      <c r="E439" s="70"/>
      <c r="F439" s="70"/>
      <c r="G439" s="70"/>
      <c r="H439" s="70"/>
      <c r="I439" s="70"/>
      <c r="J439" s="70"/>
      <c r="K439" s="70"/>
      <c r="L439" s="70"/>
      <c r="M439" s="70"/>
      <c r="N439" s="70"/>
      <c r="O439" s="70"/>
      <c r="P439" s="70"/>
      <c r="Q439" s="70"/>
      <c r="R439" s="70"/>
      <c r="S439" s="70"/>
      <c r="T439" s="70"/>
      <c r="U439" s="70"/>
      <c r="V439" s="70"/>
      <c r="W439" s="70"/>
      <c r="X439" s="70"/>
      <c r="Y439" s="70"/>
      <c r="Z439" s="70"/>
    </row>
    <row r="440" spans="1:26" ht="15.75" customHeight="1" x14ac:dyDescent="0.3">
      <c r="A440" s="70"/>
      <c r="B440" s="70"/>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spans="1:26" ht="15.75" customHeight="1" x14ac:dyDescent="0.3">
      <c r="A441" s="70"/>
      <c r="B441" s="70"/>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row>
    <row r="442" spans="1:26" ht="15.75" customHeight="1" x14ac:dyDescent="0.3">
      <c r="A442" s="70"/>
      <c r="B442" s="70"/>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spans="1:26" ht="15.75" customHeight="1" x14ac:dyDescent="0.3">
      <c r="A443" s="70"/>
      <c r="B443" s="70"/>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spans="1:26" ht="15.75" customHeight="1" x14ac:dyDescent="0.3">
      <c r="A444" s="70"/>
      <c r="B444" s="70"/>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spans="1:26" ht="15.75" customHeight="1" x14ac:dyDescent="0.3">
      <c r="A445" s="70"/>
      <c r="B445" s="70"/>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spans="1:26" ht="15.75" customHeight="1" x14ac:dyDescent="0.3">
      <c r="A446" s="70"/>
      <c r="B446" s="70"/>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spans="1:26" ht="15.75" customHeight="1" x14ac:dyDescent="0.3">
      <c r="A447" s="70"/>
      <c r="B447" s="70"/>
      <c r="C447" s="70"/>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spans="1:26" ht="15.75" customHeight="1" x14ac:dyDescent="0.3">
      <c r="A448" s="70"/>
      <c r="B448" s="70"/>
      <c r="C448" s="70"/>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spans="1:26" ht="15.75" customHeight="1" x14ac:dyDescent="0.3">
      <c r="A449" s="70"/>
      <c r="B449" s="70"/>
      <c r="C449" s="70"/>
      <c r="D449" s="70"/>
      <c r="E449" s="70"/>
      <c r="F449" s="70"/>
      <c r="G449" s="70"/>
      <c r="H449" s="70"/>
      <c r="I449" s="70"/>
      <c r="J449" s="70"/>
      <c r="K449" s="70"/>
      <c r="L449" s="70"/>
      <c r="M449" s="70"/>
      <c r="N449" s="70"/>
      <c r="O449" s="70"/>
      <c r="P449" s="70"/>
      <c r="Q449" s="70"/>
      <c r="R449" s="70"/>
      <c r="S449" s="70"/>
      <c r="T449" s="70"/>
      <c r="U449" s="70"/>
      <c r="V449" s="70"/>
      <c r="W449" s="70"/>
      <c r="X449" s="70"/>
      <c r="Y449" s="70"/>
      <c r="Z449" s="70"/>
    </row>
    <row r="450" spans="1:26" ht="15.75" customHeight="1" x14ac:dyDescent="0.3">
      <c r="A450" s="70"/>
      <c r="B450" s="70"/>
      <c r="C450" s="70"/>
      <c r="D450" s="70"/>
      <c r="E450" s="70"/>
      <c r="F450" s="70"/>
      <c r="G450" s="70"/>
      <c r="H450" s="70"/>
      <c r="I450" s="70"/>
      <c r="J450" s="70"/>
      <c r="K450" s="70"/>
      <c r="L450" s="70"/>
      <c r="M450" s="70"/>
      <c r="N450" s="70"/>
      <c r="O450" s="70"/>
      <c r="P450" s="70"/>
      <c r="Q450" s="70"/>
      <c r="R450" s="70"/>
      <c r="S450" s="70"/>
      <c r="T450" s="70"/>
      <c r="U450" s="70"/>
      <c r="V450" s="70"/>
      <c r="W450" s="70"/>
      <c r="X450" s="70"/>
      <c r="Y450" s="70"/>
      <c r="Z450" s="70"/>
    </row>
    <row r="451" spans="1:26" ht="15.75" customHeight="1" x14ac:dyDescent="0.3">
      <c r="A451" s="70"/>
      <c r="B451" s="70"/>
      <c r="C451" s="70"/>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spans="1:26" ht="15.75" customHeight="1" x14ac:dyDescent="0.3">
      <c r="A452" s="70"/>
      <c r="B452" s="70"/>
      <c r="C452" s="70"/>
      <c r="D452" s="70"/>
      <c r="E452" s="70"/>
      <c r="F452" s="70"/>
      <c r="G452" s="70"/>
      <c r="H452" s="70"/>
      <c r="I452" s="70"/>
      <c r="J452" s="70"/>
      <c r="K452" s="70"/>
      <c r="L452" s="70"/>
      <c r="M452" s="70"/>
      <c r="N452" s="70"/>
      <c r="O452" s="70"/>
      <c r="P452" s="70"/>
      <c r="Q452" s="70"/>
      <c r="R452" s="70"/>
      <c r="S452" s="70"/>
      <c r="T452" s="70"/>
      <c r="U452" s="70"/>
      <c r="V452" s="70"/>
      <c r="W452" s="70"/>
      <c r="X452" s="70"/>
      <c r="Y452" s="70"/>
      <c r="Z452" s="70"/>
    </row>
    <row r="453" spans="1:26" ht="15.75" customHeight="1" x14ac:dyDescent="0.3">
      <c r="A453" s="70"/>
      <c r="B453" s="70"/>
      <c r="C453" s="70"/>
      <c r="D453" s="70"/>
      <c r="E453" s="70"/>
      <c r="F453" s="70"/>
      <c r="G453" s="70"/>
      <c r="H453" s="70"/>
      <c r="I453" s="70"/>
      <c r="J453" s="70"/>
      <c r="K453" s="70"/>
      <c r="L453" s="70"/>
      <c r="M453" s="70"/>
      <c r="N453" s="70"/>
      <c r="O453" s="70"/>
      <c r="P453" s="70"/>
      <c r="Q453" s="70"/>
      <c r="R453" s="70"/>
      <c r="S453" s="70"/>
      <c r="T453" s="70"/>
      <c r="U453" s="70"/>
      <c r="V453" s="70"/>
      <c r="W453" s="70"/>
      <c r="X453" s="70"/>
      <c r="Y453" s="70"/>
      <c r="Z453" s="70"/>
    </row>
    <row r="454" spans="1:26" ht="15.75" customHeight="1" x14ac:dyDescent="0.3">
      <c r="A454" s="70"/>
      <c r="B454" s="70"/>
      <c r="C454" s="70"/>
      <c r="D454" s="70"/>
      <c r="E454" s="70"/>
      <c r="F454" s="70"/>
      <c r="G454" s="70"/>
      <c r="H454" s="70"/>
      <c r="I454" s="70"/>
      <c r="J454" s="70"/>
      <c r="K454" s="70"/>
      <c r="L454" s="70"/>
      <c r="M454" s="70"/>
      <c r="N454" s="70"/>
      <c r="O454" s="70"/>
      <c r="P454" s="70"/>
      <c r="Q454" s="70"/>
      <c r="R454" s="70"/>
      <c r="S454" s="70"/>
      <c r="T454" s="70"/>
      <c r="U454" s="70"/>
      <c r="V454" s="70"/>
      <c r="W454" s="70"/>
      <c r="X454" s="70"/>
      <c r="Y454" s="70"/>
      <c r="Z454" s="70"/>
    </row>
    <row r="455" spans="1:26" ht="15.75" customHeight="1" x14ac:dyDescent="0.3">
      <c r="A455" s="70"/>
      <c r="B455" s="70"/>
      <c r="C455" s="70"/>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spans="1:26" ht="15.75" customHeight="1" x14ac:dyDescent="0.3">
      <c r="A456" s="70"/>
      <c r="B456" s="70"/>
      <c r="C456" s="70"/>
      <c r="D456" s="70"/>
      <c r="E456" s="70"/>
      <c r="F456" s="70"/>
      <c r="G456" s="70"/>
      <c r="H456" s="70"/>
      <c r="I456" s="70"/>
      <c r="J456" s="70"/>
      <c r="K456" s="70"/>
      <c r="L456" s="70"/>
      <c r="M456" s="70"/>
      <c r="N456" s="70"/>
      <c r="O456" s="70"/>
      <c r="P456" s="70"/>
      <c r="Q456" s="70"/>
      <c r="R456" s="70"/>
      <c r="S456" s="70"/>
      <c r="T456" s="70"/>
      <c r="U456" s="70"/>
      <c r="V456" s="70"/>
      <c r="W456" s="70"/>
      <c r="X456" s="70"/>
      <c r="Y456" s="70"/>
      <c r="Z456" s="70"/>
    </row>
    <row r="457" spans="1:26" ht="15.75" customHeight="1" x14ac:dyDescent="0.3">
      <c r="A457" s="70"/>
      <c r="B457" s="70"/>
      <c r="C457" s="70"/>
      <c r="D457" s="70"/>
      <c r="E457" s="70"/>
      <c r="F457" s="70"/>
      <c r="G457" s="70"/>
      <c r="H457" s="70"/>
      <c r="I457" s="70"/>
      <c r="J457" s="70"/>
      <c r="K457" s="70"/>
      <c r="L457" s="70"/>
      <c r="M457" s="70"/>
      <c r="N457" s="70"/>
      <c r="O457" s="70"/>
      <c r="P457" s="70"/>
      <c r="Q457" s="70"/>
      <c r="R457" s="70"/>
      <c r="S457" s="70"/>
      <c r="T457" s="70"/>
      <c r="U457" s="70"/>
      <c r="V457" s="70"/>
      <c r="W457" s="70"/>
      <c r="X457" s="70"/>
      <c r="Y457" s="70"/>
      <c r="Z457" s="70"/>
    </row>
    <row r="458" spans="1:26" ht="15.75" customHeight="1" x14ac:dyDescent="0.3">
      <c r="A458" s="70"/>
      <c r="B458" s="70"/>
      <c r="C458" s="70"/>
      <c r="D458" s="70"/>
      <c r="E458" s="70"/>
      <c r="F458" s="70"/>
      <c r="G458" s="70"/>
      <c r="H458" s="70"/>
      <c r="I458" s="70"/>
      <c r="J458" s="70"/>
      <c r="K458" s="70"/>
      <c r="L458" s="70"/>
      <c r="M458" s="70"/>
      <c r="N458" s="70"/>
      <c r="O458" s="70"/>
      <c r="P458" s="70"/>
      <c r="Q458" s="70"/>
      <c r="R458" s="70"/>
      <c r="S458" s="70"/>
      <c r="T458" s="70"/>
      <c r="U458" s="70"/>
      <c r="V458" s="70"/>
      <c r="W458" s="70"/>
      <c r="X458" s="70"/>
      <c r="Y458" s="70"/>
      <c r="Z458" s="70"/>
    </row>
    <row r="459" spans="1:26" ht="15.75" customHeight="1" x14ac:dyDescent="0.3">
      <c r="A459" s="70"/>
      <c r="B459" s="70"/>
      <c r="C459" s="70"/>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spans="1:26" ht="15.75" customHeight="1" x14ac:dyDescent="0.3">
      <c r="A460" s="70"/>
      <c r="B460" s="70"/>
      <c r="C460" s="70"/>
      <c r="D460" s="70"/>
      <c r="E460" s="70"/>
      <c r="F460" s="70"/>
      <c r="G460" s="70"/>
      <c r="H460" s="70"/>
      <c r="I460" s="70"/>
      <c r="J460" s="70"/>
      <c r="K460" s="70"/>
      <c r="L460" s="70"/>
      <c r="M460" s="70"/>
      <c r="N460" s="70"/>
      <c r="O460" s="70"/>
      <c r="P460" s="70"/>
      <c r="Q460" s="70"/>
      <c r="R460" s="70"/>
      <c r="S460" s="70"/>
      <c r="T460" s="70"/>
      <c r="U460" s="70"/>
      <c r="V460" s="70"/>
      <c r="W460" s="70"/>
      <c r="X460" s="70"/>
      <c r="Y460" s="70"/>
      <c r="Z460" s="70"/>
    </row>
    <row r="461" spans="1:26" ht="15.75" customHeight="1" x14ac:dyDescent="0.3">
      <c r="A461" s="70"/>
      <c r="B461" s="70"/>
      <c r="C461" s="70"/>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spans="1:26" ht="15.75" customHeight="1" x14ac:dyDescent="0.3">
      <c r="A462" s="70"/>
      <c r="B462" s="70"/>
      <c r="C462" s="70"/>
      <c r="D462" s="70"/>
      <c r="E462" s="70"/>
      <c r="F462" s="70"/>
      <c r="G462" s="70"/>
      <c r="H462" s="70"/>
      <c r="I462" s="70"/>
      <c r="J462" s="70"/>
      <c r="K462" s="70"/>
      <c r="L462" s="70"/>
      <c r="M462" s="70"/>
      <c r="N462" s="70"/>
      <c r="O462" s="70"/>
      <c r="P462" s="70"/>
      <c r="Q462" s="70"/>
      <c r="R462" s="70"/>
      <c r="S462" s="70"/>
      <c r="T462" s="70"/>
      <c r="U462" s="70"/>
      <c r="V462" s="70"/>
      <c r="W462" s="70"/>
      <c r="X462" s="70"/>
      <c r="Y462" s="70"/>
      <c r="Z462" s="70"/>
    </row>
    <row r="463" spans="1:26" ht="15.75" customHeight="1" x14ac:dyDescent="0.3">
      <c r="A463" s="70"/>
      <c r="B463" s="70"/>
      <c r="C463" s="70"/>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spans="1:26" ht="15.75" customHeight="1" x14ac:dyDescent="0.3">
      <c r="A464" s="70"/>
      <c r="B464" s="70"/>
      <c r="C464" s="70"/>
      <c r="D464" s="70"/>
      <c r="E464" s="70"/>
      <c r="F464" s="70"/>
      <c r="G464" s="70"/>
      <c r="H464" s="70"/>
      <c r="I464" s="70"/>
      <c r="J464" s="70"/>
      <c r="K464" s="70"/>
      <c r="L464" s="70"/>
      <c r="M464" s="70"/>
      <c r="N464" s="70"/>
      <c r="O464" s="70"/>
      <c r="P464" s="70"/>
      <c r="Q464" s="70"/>
      <c r="R464" s="70"/>
      <c r="S464" s="70"/>
      <c r="T464" s="70"/>
      <c r="U464" s="70"/>
      <c r="V464" s="70"/>
      <c r="W464" s="70"/>
      <c r="X464" s="70"/>
      <c r="Y464" s="70"/>
      <c r="Z464" s="70"/>
    </row>
    <row r="465" spans="1:26" ht="15.75" customHeight="1" x14ac:dyDescent="0.3">
      <c r="A465" s="70"/>
      <c r="B465" s="70"/>
      <c r="C465" s="70"/>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spans="1:26" ht="15.75" customHeight="1" x14ac:dyDescent="0.3">
      <c r="A466" s="70"/>
      <c r="B466" s="70"/>
      <c r="C466" s="70"/>
      <c r="D466" s="70"/>
      <c r="E466" s="70"/>
      <c r="F466" s="70"/>
      <c r="G466" s="70"/>
      <c r="H466" s="70"/>
      <c r="I466" s="70"/>
      <c r="J466" s="70"/>
      <c r="K466" s="70"/>
      <c r="L466" s="70"/>
      <c r="M466" s="70"/>
      <c r="N466" s="70"/>
      <c r="O466" s="70"/>
      <c r="P466" s="70"/>
      <c r="Q466" s="70"/>
      <c r="R466" s="70"/>
      <c r="S466" s="70"/>
      <c r="T466" s="70"/>
      <c r="U466" s="70"/>
      <c r="V466" s="70"/>
      <c r="W466" s="70"/>
      <c r="X466" s="70"/>
      <c r="Y466" s="70"/>
      <c r="Z466" s="70"/>
    </row>
    <row r="467" spans="1:26" ht="15.75" customHeight="1" x14ac:dyDescent="0.3">
      <c r="A467" s="70"/>
      <c r="B467" s="70"/>
      <c r="C467" s="70"/>
      <c r="D467" s="70"/>
      <c r="E467" s="70"/>
      <c r="F467" s="70"/>
      <c r="G467" s="70"/>
      <c r="H467" s="70"/>
      <c r="I467" s="70"/>
      <c r="J467" s="70"/>
      <c r="K467" s="70"/>
      <c r="L467" s="70"/>
      <c r="M467" s="70"/>
      <c r="N467" s="70"/>
      <c r="O467" s="70"/>
      <c r="P467" s="70"/>
      <c r="Q467" s="70"/>
      <c r="R467" s="70"/>
      <c r="S467" s="70"/>
      <c r="T467" s="70"/>
      <c r="U467" s="70"/>
      <c r="V467" s="70"/>
      <c r="W467" s="70"/>
      <c r="X467" s="70"/>
      <c r="Y467" s="70"/>
      <c r="Z467" s="70"/>
    </row>
    <row r="468" spans="1:26" ht="15.75" customHeight="1" x14ac:dyDescent="0.3">
      <c r="A468" s="70"/>
      <c r="B468" s="70"/>
      <c r="C468" s="70"/>
      <c r="D468" s="70"/>
      <c r="E468" s="70"/>
      <c r="F468" s="70"/>
      <c r="G468" s="70"/>
      <c r="H468" s="70"/>
      <c r="I468" s="70"/>
      <c r="J468" s="70"/>
      <c r="K468" s="70"/>
      <c r="L468" s="70"/>
      <c r="M468" s="70"/>
      <c r="N468" s="70"/>
      <c r="O468" s="70"/>
      <c r="P468" s="70"/>
      <c r="Q468" s="70"/>
      <c r="R468" s="70"/>
      <c r="S468" s="70"/>
      <c r="T468" s="70"/>
      <c r="U468" s="70"/>
      <c r="V468" s="70"/>
      <c r="W468" s="70"/>
      <c r="X468" s="70"/>
      <c r="Y468" s="70"/>
      <c r="Z468" s="70"/>
    </row>
    <row r="469" spans="1:26" ht="15.75" customHeight="1" x14ac:dyDescent="0.3">
      <c r="A469" s="70"/>
      <c r="B469" s="70"/>
      <c r="C469" s="70"/>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spans="1:26" ht="15.75" customHeight="1" x14ac:dyDescent="0.3">
      <c r="A470" s="70"/>
      <c r="B470" s="70"/>
      <c r="C470" s="70"/>
      <c r="D470" s="70"/>
      <c r="E470" s="70"/>
      <c r="F470" s="70"/>
      <c r="G470" s="70"/>
      <c r="H470" s="70"/>
      <c r="I470" s="70"/>
      <c r="J470" s="70"/>
      <c r="K470" s="70"/>
      <c r="L470" s="70"/>
      <c r="M470" s="70"/>
      <c r="N470" s="70"/>
      <c r="O470" s="70"/>
      <c r="P470" s="70"/>
      <c r="Q470" s="70"/>
      <c r="R470" s="70"/>
      <c r="S470" s="70"/>
      <c r="T470" s="70"/>
      <c r="U470" s="70"/>
      <c r="V470" s="70"/>
      <c r="W470" s="70"/>
      <c r="X470" s="70"/>
      <c r="Y470" s="70"/>
      <c r="Z470" s="70"/>
    </row>
    <row r="471" spans="1:26" ht="15.75" customHeight="1" x14ac:dyDescent="0.3">
      <c r="A471" s="70"/>
      <c r="B471" s="70"/>
      <c r="C471" s="70"/>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spans="1:26" ht="15.75" customHeight="1" x14ac:dyDescent="0.3">
      <c r="A472" s="70"/>
      <c r="B472" s="70"/>
      <c r="C472" s="70"/>
      <c r="D472" s="70"/>
      <c r="E472" s="70"/>
      <c r="F472" s="70"/>
      <c r="G472" s="70"/>
      <c r="H472" s="70"/>
      <c r="I472" s="70"/>
      <c r="J472" s="70"/>
      <c r="K472" s="70"/>
      <c r="L472" s="70"/>
      <c r="M472" s="70"/>
      <c r="N472" s="70"/>
      <c r="O472" s="70"/>
      <c r="P472" s="70"/>
      <c r="Q472" s="70"/>
      <c r="R472" s="70"/>
      <c r="S472" s="70"/>
      <c r="T472" s="70"/>
      <c r="U472" s="70"/>
      <c r="V472" s="70"/>
      <c r="W472" s="70"/>
      <c r="X472" s="70"/>
      <c r="Y472" s="70"/>
      <c r="Z472" s="70"/>
    </row>
    <row r="473" spans="1:26" ht="15.75" customHeight="1" x14ac:dyDescent="0.3">
      <c r="A473" s="70"/>
      <c r="B473" s="70"/>
      <c r="C473" s="70"/>
      <c r="D473" s="70"/>
      <c r="E473" s="70"/>
      <c r="F473" s="70"/>
      <c r="G473" s="70"/>
      <c r="H473" s="70"/>
      <c r="I473" s="70"/>
      <c r="J473" s="70"/>
      <c r="K473" s="70"/>
      <c r="L473" s="70"/>
      <c r="M473" s="70"/>
      <c r="N473" s="70"/>
      <c r="O473" s="70"/>
      <c r="P473" s="70"/>
      <c r="Q473" s="70"/>
      <c r="R473" s="70"/>
      <c r="S473" s="70"/>
      <c r="T473" s="70"/>
      <c r="U473" s="70"/>
      <c r="V473" s="70"/>
      <c r="W473" s="70"/>
      <c r="X473" s="70"/>
      <c r="Y473" s="70"/>
      <c r="Z473" s="70"/>
    </row>
    <row r="474" spans="1:26" ht="15.75" customHeight="1" x14ac:dyDescent="0.3">
      <c r="A474" s="70"/>
      <c r="B474" s="70"/>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spans="1:26" ht="15.75" customHeight="1" x14ac:dyDescent="0.3">
      <c r="A475" s="70"/>
      <c r="B475" s="70"/>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spans="1:26" ht="15.75" customHeight="1" x14ac:dyDescent="0.3">
      <c r="A476" s="70"/>
      <c r="B476" s="70"/>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row>
    <row r="477" spans="1:26" ht="15.75" customHeight="1" x14ac:dyDescent="0.3">
      <c r="A477" s="70"/>
      <c r="B477" s="70"/>
      <c r="C477" s="70"/>
      <c r="D477" s="70"/>
      <c r="E477" s="70"/>
      <c r="F477" s="70"/>
      <c r="G477" s="70"/>
      <c r="H477" s="70"/>
      <c r="I477" s="70"/>
      <c r="J477" s="70"/>
      <c r="K477" s="70"/>
      <c r="L477" s="70"/>
      <c r="M477" s="70"/>
      <c r="N477" s="70"/>
      <c r="O477" s="70"/>
      <c r="P477" s="70"/>
      <c r="Q477" s="70"/>
      <c r="R477" s="70"/>
      <c r="S477" s="70"/>
      <c r="T477" s="70"/>
      <c r="U477" s="70"/>
      <c r="V477" s="70"/>
      <c r="W477" s="70"/>
      <c r="X477" s="70"/>
      <c r="Y477" s="70"/>
      <c r="Z477" s="70"/>
    </row>
    <row r="478" spans="1:26" ht="15.75" customHeight="1" x14ac:dyDescent="0.3">
      <c r="A478" s="70"/>
      <c r="B478" s="70"/>
      <c r="C478" s="70"/>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spans="1:26" ht="15.75" customHeight="1" x14ac:dyDescent="0.3">
      <c r="A479" s="70"/>
      <c r="B479" s="70"/>
      <c r="C479" s="70"/>
      <c r="D479" s="70"/>
      <c r="E479" s="70"/>
      <c r="F479" s="70"/>
      <c r="G479" s="70"/>
      <c r="H479" s="70"/>
      <c r="I479" s="70"/>
      <c r="J479" s="70"/>
      <c r="K479" s="70"/>
      <c r="L479" s="70"/>
      <c r="M479" s="70"/>
      <c r="N479" s="70"/>
      <c r="O479" s="70"/>
      <c r="P479" s="70"/>
      <c r="Q479" s="70"/>
      <c r="R479" s="70"/>
      <c r="S479" s="70"/>
      <c r="T479" s="70"/>
      <c r="U479" s="70"/>
      <c r="V479" s="70"/>
      <c r="W479" s="70"/>
      <c r="X479" s="70"/>
      <c r="Y479" s="70"/>
      <c r="Z479" s="70"/>
    </row>
    <row r="480" spans="1:26" ht="15.75" customHeight="1" x14ac:dyDescent="0.3">
      <c r="A480" s="70"/>
      <c r="B480" s="70"/>
      <c r="C480" s="70"/>
      <c r="D480" s="70"/>
      <c r="E480" s="70"/>
      <c r="F480" s="70"/>
      <c r="G480" s="70"/>
      <c r="H480" s="70"/>
      <c r="I480" s="70"/>
      <c r="J480" s="70"/>
      <c r="K480" s="70"/>
      <c r="L480" s="70"/>
      <c r="M480" s="70"/>
      <c r="N480" s="70"/>
      <c r="O480" s="70"/>
      <c r="P480" s="70"/>
      <c r="Q480" s="70"/>
      <c r="R480" s="70"/>
      <c r="S480" s="70"/>
      <c r="T480" s="70"/>
      <c r="U480" s="70"/>
      <c r="V480" s="70"/>
      <c r="W480" s="70"/>
      <c r="X480" s="70"/>
      <c r="Y480" s="70"/>
      <c r="Z480" s="70"/>
    </row>
    <row r="481" spans="1:26" ht="15.75" customHeight="1" x14ac:dyDescent="0.3">
      <c r="A481" s="70"/>
      <c r="B481" s="70"/>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row>
    <row r="482" spans="1:26" ht="15.75" customHeight="1" x14ac:dyDescent="0.3">
      <c r="A482" s="70"/>
      <c r="B482" s="70"/>
      <c r="C482" s="70"/>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spans="1:26" ht="15.75" customHeight="1" x14ac:dyDescent="0.3">
      <c r="A483" s="70"/>
      <c r="B483" s="70"/>
      <c r="C483" s="70"/>
      <c r="D483" s="70"/>
      <c r="E483" s="70"/>
      <c r="F483" s="70"/>
      <c r="G483" s="70"/>
      <c r="H483" s="70"/>
      <c r="I483" s="70"/>
      <c r="J483" s="70"/>
      <c r="K483" s="70"/>
      <c r="L483" s="70"/>
      <c r="M483" s="70"/>
      <c r="N483" s="70"/>
      <c r="O483" s="70"/>
      <c r="P483" s="70"/>
      <c r="Q483" s="70"/>
      <c r="R483" s="70"/>
      <c r="S483" s="70"/>
      <c r="T483" s="70"/>
      <c r="U483" s="70"/>
      <c r="V483" s="70"/>
      <c r="W483" s="70"/>
      <c r="X483" s="70"/>
      <c r="Y483" s="70"/>
      <c r="Z483" s="70"/>
    </row>
    <row r="484" spans="1:26" ht="15.75" customHeight="1" x14ac:dyDescent="0.3">
      <c r="A484" s="70"/>
      <c r="B484" s="70"/>
      <c r="C484" s="70"/>
      <c r="D484" s="70"/>
      <c r="E484" s="70"/>
      <c r="F484" s="70"/>
      <c r="G484" s="70"/>
      <c r="H484" s="70"/>
      <c r="I484" s="70"/>
      <c r="J484" s="70"/>
      <c r="K484" s="70"/>
      <c r="L484" s="70"/>
      <c r="M484" s="70"/>
      <c r="N484" s="70"/>
      <c r="O484" s="70"/>
      <c r="P484" s="70"/>
      <c r="Q484" s="70"/>
      <c r="R484" s="70"/>
      <c r="S484" s="70"/>
      <c r="T484" s="70"/>
      <c r="U484" s="70"/>
      <c r="V484" s="70"/>
      <c r="W484" s="70"/>
      <c r="X484" s="70"/>
      <c r="Y484" s="70"/>
      <c r="Z484" s="70"/>
    </row>
    <row r="485" spans="1:26" ht="15.75" customHeight="1" x14ac:dyDescent="0.3">
      <c r="A485" s="70"/>
      <c r="B485" s="70"/>
      <c r="C485" s="70"/>
      <c r="D485" s="70"/>
      <c r="E485" s="70"/>
      <c r="F485" s="70"/>
      <c r="G485" s="70"/>
      <c r="H485" s="70"/>
      <c r="I485" s="70"/>
      <c r="J485" s="70"/>
      <c r="K485" s="70"/>
      <c r="L485" s="70"/>
      <c r="M485" s="70"/>
      <c r="N485" s="70"/>
      <c r="O485" s="70"/>
      <c r="P485" s="70"/>
      <c r="Q485" s="70"/>
      <c r="R485" s="70"/>
      <c r="S485" s="70"/>
      <c r="T485" s="70"/>
      <c r="U485" s="70"/>
      <c r="V485" s="70"/>
      <c r="W485" s="70"/>
      <c r="X485" s="70"/>
      <c r="Y485" s="70"/>
      <c r="Z485" s="70"/>
    </row>
    <row r="486" spans="1:26" ht="15.75" customHeight="1" x14ac:dyDescent="0.3">
      <c r="A486" s="70"/>
      <c r="B486" s="70"/>
      <c r="C486" s="70"/>
      <c r="D486" s="70"/>
      <c r="E486" s="70"/>
      <c r="F486" s="70"/>
      <c r="G486" s="70"/>
      <c r="H486" s="70"/>
      <c r="I486" s="70"/>
      <c r="J486" s="70"/>
      <c r="K486" s="70"/>
      <c r="L486" s="70"/>
      <c r="M486" s="70"/>
      <c r="N486" s="70"/>
      <c r="O486" s="70"/>
      <c r="P486" s="70"/>
      <c r="Q486" s="70"/>
      <c r="R486" s="70"/>
      <c r="S486" s="70"/>
      <c r="T486" s="70"/>
      <c r="U486" s="70"/>
      <c r="V486" s="70"/>
      <c r="W486" s="70"/>
      <c r="X486" s="70"/>
      <c r="Y486" s="70"/>
      <c r="Z486" s="70"/>
    </row>
    <row r="487" spans="1:26" ht="15.75" customHeight="1" x14ac:dyDescent="0.3">
      <c r="A487" s="70"/>
      <c r="B487" s="70"/>
      <c r="C487" s="70"/>
      <c r="D487" s="70"/>
      <c r="E487" s="70"/>
      <c r="F487" s="70"/>
      <c r="G487" s="70"/>
      <c r="H487" s="70"/>
      <c r="I487" s="70"/>
      <c r="J487" s="70"/>
      <c r="K487" s="70"/>
      <c r="L487" s="70"/>
      <c r="M487" s="70"/>
      <c r="N487" s="70"/>
      <c r="O487" s="70"/>
      <c r="P487" s="70"/>
      <c r="Q487" s="70"/>
      <c r="R487" s="70"/>
      <c r="S487" s="70"/>
      <c r="T487" s="70"/>
      <c r="U487" s="70"/>
      <c r="V487" s="70"/>
      <c r="W487" s="70"/>
      <c r="X487" s="70"/>
      <c r="Y487" s="70"/>
      <c r="Z487" s="70"/>
    </row>
    <row r="488" spans="1:26" ht="15.75" customHeight="1" x14ac:dyDescent="0.3">
      <c r="A488" s="70"/>
      <c r="B488" s="70"/>
      <c r="C488" s="70"/>
      <c r="D488" s="70"/>
      <c r="E488" s="70"/>
      <c r="F488" s="70"/>
      <c r="G488" s="70"/>
      <c r="H488" s="70"/>
      <c r="I488" s="70"/>
      <c r="J488" s="70"/>
      <c r="K488" s="70"/>
      <c r="L488" s="70"/>
      <c r="M488" s="70"/>
      <c r="N488" s="70"/>
      <c r="O488" s="70"/>
      <c r="P488" s="70"/>
      <c r="Q488" s="70"/>
      <c r="R488" s="70"/>
      <c r="S488" s="70"/>
      <c r="T488" s="70"/>
      <c r="U488" s="70"/>
      <c r="V488" s="70"/>
      <c r="W488" s="70"/>
      <c r="X488" s="70"/>
      <c r="Y488" s="70"/>
      <c r="Z488" s="70"/>
    </row>
    <row r="489" spans="1:26" ht="15.75" customHeight="1" x14ac:dyDescent="0.3">
      <c r="A489" s="70"/>
      <c r="B489" s="70"/>
      <c r="C489" s="70"/>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spans="1:26" ht="15.75" customHeight="1" x14ac:dyDescent="0.3">
      <c r="A490" s="70"/>
      <c r="B490" s="70"/>
      <c r="C490" s="70"/>
      <c r="D490" s="70"/>
      <c r="E490" s="70"/>
      <c r="F490" s="70"/>
      <c r="G490" s="70"/>
      <c r="H490" s="70"/>
      <c r="I490" s="70"/>
      <c r="J490" s="70"/>
      <c r="K490" s="70"/>
      <c r="L490" s="70"/>
      <c r="M490" s="70"/>
      <c r="N490" s="70"/>
      <c r="O490" s="70"/>
      <c r="P490" s="70"/>
      <c r="Q490" s="70"/>
      <c r="R490" s="70"/>
      <c r="S490" s="70"/>
      <c r="T490" s="70"/>
      <c r="U490" s="70"/>
      <c r="V490" s="70"/>
      <c r="W490" s="70"/>
      <c r="X490" s="70"/>
      <c r="Y490" s="70"/>
      <c r="Z490" s="70"/>
    </row>
    <row r="491" spans="1:26" ht="15.75" customHeight="1" x14ac:dyDescent="0.3">
      <c r="A491" s="70"/>
      <c r="B491" s="70"/>
      <c r="C491" s="70"/>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spans="1:26" ht="15.75" customHeight="1" x14ac:dyDescent="0.3">
      <c r="A492" s="70"/>
      <c r="B492" s="70"/>
      <c r="C492" s="70"/>
      <c r="D492" s="70"/>
      <c r="E492" s="70"/>
      <c r="F492" s="70"/>
      <c r="G492" s="70"/>
      <c r="H492" s="70"/>
      <c r="I492" s="70"/>
      <c r="J492" s="70"/>
      <c r="K492" s="70"/>
      <c r="L492" s="70"/>
      <c r="M492" s="70"/>
      <c r="N492" s="70"/>
      <c r="O492" s="70"/>
      <c r="P492" s="70"/>
      <c r="Q492" s="70"/>
      <c r="R492" s="70"/>
      <c r="S492" s="70"/>
      <c r="T492" s="70"/>
      <c r="U492" s="70"/>
      <c r="V492" s="70"/>
      <c r="W492" s="70"/>
      <c r="X492" s="70"/>
      <c r="Y492" s="70"/>
      <c r="Z492" s="70"/>
    </row>
    <row r="493" spans="1:26" ht="15.75" customHeight="1" x14ac:dyDescent="0.3">
      <c r="A493" s="70"/>
      <c r="B493" s="70"/>
      <c r="C493" s="70"/>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spans="1:26" ht="15.75" customHeight="1" x14ac:dyDescent="0.3">
      <c r="A494" s="70"/>
      <c r="B494" s="70"/>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spans="1:26" ht="15.75" customHeight="1" x14ac:dyDescent="0.3">
      <c r="A495" s="70"/>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spans="1:26" ht="15.75" customHeight="1" x14ac:dyDescent="0.3">
      <c r="A496" s="70"/>
      <c r="B496" s="70"/>
      <c r="C496" s="70"/>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spans="1:26" ht="15.75" customHeight="1" x14ac:dyDescent="0.3">
      <c r="A497" s="70"/>
      <c r="B497" s="70"/>
      <c r="C497" s="70"/>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spans="1:26" ht="15.75" customHeight="1" x14ac:dyDescent="0.3">
      <c r="A498" s="70"/>
      <c r="B498" s="70"/>
      <c r="C498" s="70"/>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spans="1:26" ht="15.75" customHeight="1" x14ac:dyDescent="0.3">
      <c r="A499" s="70"/>
      <c r="B499" s="70"/>
      <c r="C499" s="70"/>
      <c r="D499" s="70"/>
      <c r="E499" s="70"/>
      <c r="F499" s="70"/>
      <c r="G499" s="70"/>
      <c r="H499" s="70"/>
      <c r="I499" s="70"/>
      <c r="J499" s="70"/>
      <c r="K499" s="70"/>
      <c r="L499" s="70"/>
      <c r="M499" s="70"/>
      <c r="N499" s="70"/>
      <c r="O499" s="70"/>
      <c r="P499" s="70"/>
      <c r="Q499" s="70"/>
      <c r="R499" s="70"/>
      <c r="S499" s="70"/>
      <c r="T499" s="70"/>
      <c r="U499" s="70"/>
      <c r="V499" s="70"/>
      <c r="W499" s="70"/>
      <c r="X499" s="70"/>
      <c r="Y499" s="70"/>
      <c r="Z499" s="70"/>
    </row>
    <row r="500" spans="1:26" ht="15.75" customHeight="1" x14ac:dyDescent="0.3">
      <c r="A500" s="70"/>
      <c r="B500" s="70"/>
      <c r="C500" s="70"/>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spans="1:26" ht="15.75" customHeight="1" x14ac:dyDescent="0.3">
      <c r="A501" s="70"/>
      <c r="B501" s="70"/>
      <c r="C501" s="70"/>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spans="1:26" ht="15.75" customHeight="1" x14ac:dyDescent="0.3">
      <c r="A502" s="70"/>
      <c r="B502" s="70"/>
      <c r="C502" s="70"/>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spans="1:26" ht="15.75" customHeight="1" x14ac:dyDescent="0.3">
      <c r="A503" s="70"/>
      <c r="B503" s="70"/>
      <c r="C503" s="70"/>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spans="1:26" ht="15.75" customHeight="1" x14ac:dyDescent="0.3">
      <c r="A504" s="70"/>
      <c r="B504" s="70"/>
      <c r="C504" s="70"/>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spans="1:26" ht="15.75" customHeight="1" x14ac:dyDescent="0.3">
      <c r="A505" s="70"/>
      <c r="B505" s="70"/>
      <c r="C505" s="70"/>
      <c r="D505" s="70"/>
      <c r="E505" s="70"/>
      <c r="F505" s="70"/>
      <c r="G505" s="70"/>
      <c r="H505" s="70"/>
      <c r="I505" s="70"/>
      <c r="J505" s="70"/>
      <c r="K505" s="70"/>
      <c r="L505" s="70"/>
      <c r="M505" s="70"/>
      <c r="N505" s="70"/>
      <c r="O505" s="70"/>
      <c r="P505" s="70"/>
      <c r="Q505" s="70"/>
      <c r="R505" s="70"/>
      <c r="S505" s="70"/>
      <c r="T505" s="70"/>
      <c r="U505" s="70"/>
      <c r="V505" s="70"/>
      <c r="W505" s="70"/>
      <c r="X505" s="70"/>
      <c r="Y505" s="70"/>
      <c r="Z505" s="70"/>
    </row>
    <row r="506" spans="1:26" ht="15.75" customHeight="1" x14ac:dyDescent="0.3">
      <c r="A506" s="70"/>
      <c r="B506" s="70"/>
      <c r="C506" s="70"/>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spans="1:26" ht="15.75" customHeight="1" x14ac:dyDescent="0.3">
      <c r="A507" s="70"/>
      <c r="B507" s="70"/>
      <c r="C507" s="70"/>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spans="1:26" ht="15.75" customHeight="1" x14ac:dyDescent="0.3">
      <c r="A508" s="70"/>
      <c r="B508" s="70"/>
      <c r="C508" s="70"/>
      <c r="D508" s="70"/>
      <c r="E508" s="70"/>
      <c r="F508" s="70"/>
      <c r="G508" s="70"/>
      <c r="H508" s="70"/>
      <c r="I508" s="70"/>
      <c r="J508" s="70"/>
      <c r="K508" s="70"/>
      <c r="L508" s="70"/>
      <c r="M508" s="70"/>
      <c r="N508" s="70"/>
      <c r="O508" s="70"/>
      <c r="P508" s="70"/>
      <c r="Q508" s="70"/>
      <c r="R508" s="70"/>
      <c r="S508" s="70"/>
      <c r="T508" s="70"/>
      <c r="U508" s="70"/>
      <c r="V508" s="70"/>
      <c r="W508" s="70"/>
      <c r="X508" s="70"/>
      <c r="Y508" s="70"/>
      <c r="Z508" s="70"/>
    </row>
    <row r="509" spans="1:26" ht="15.75" customHeight="1" x14ac:dyDescent="0.3">
      <c r="A509" s="70"/>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row>
    <row r="510" spans="1:26" ht="15.75" customHeight="1" x14ac:dyDescent="0.3">
      <c r="A510" s="70"/>
      <c r="B510" s="70"/>
      <c r="C510" s="70"/>
      <c r="D510" s="70"/>
      <c r="E510" s="70"/>
      <c r="F510" s="70"/>
      <c r="G510" s="70"/>
      <c r="H510" s="70"/>
      <c r="I510" s="70"/>
      <c r="J510" s="70"/>
      <c r="K510" s="70"/>
      <c r="L510" s="70"/>
      <c r="M510" s="70"/>
      <c r="N510" s="70"/>
      <c r="O510" s="70"/>
      <c r="P510" s="70"/>
      <c r="Q510" s="70"/>
      <c r="R510" s="70"/>
      <c r="S510" s="70"/>
      <c r="T510" s="70"/>
      <c r="U510" s="70"/>
      <c r="V510" s="70"/>
      <c r="W510" s="70"/>
      <c r="X510" s="70"/>
      <c r="Y510" s="70"/>
      <c r="Z510" s="70"/>
    </row>
    <row r="511" spans="1:26" ht="15.75" customHeight="1" x14ac:dyDescent="0.3">
      <c r="A511" s="70"/>
      <c r="B511" s="70"/>
      <c r="C511" s="70"/>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spans="1:26" ht="15.75" customHeight="1" x14ac:dyDescent="0.3">
      <c r="A512" s="70"/>
      <c r="B512" s="70"/>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row>
    <row r="513" spans="1:26" ht="15.75" customHeight="1" x14ac:dyDescent="0.3">
      <c r="A513" s="70"/>
      <c r="B513" s="70"/>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spans="1:26" ht="15.75" customHeight="1" x14ac:dyDescent="0.3">
      <c r="A514" s="70"/>
      <c r="B514" s="70"/>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spans="1:26" ht="15.75" customHeight="1" x14ac:dyDescent="0.3">
      <c r="A515" s="70"/>
      <c r="B515" s="70"/>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spans="1:26" ht="15.75" customHeight="1" x14ac:dyDescent="0.3">
      <c r="A516" s="70"/>
      <c r="B516" s="70"/>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spans="1:26" ht="15.75" customHeight="1" x14ac:dyDescent="0.3">
      <c r="A517" s="70"/>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spans="1:26" ht="15.75" customHeight="1" x14ac:dyDescent="0.3">
      <c r="A518" s="70"/>
      <c r="B518" s="70"/>
      <c r="C518" s="70"/>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spans="1:26" ht="15.75" customHeight="1" x14ac:dyDescent="0.3">
      <c r="A519" s="70"/>
      <c r="B519" s="70"/>
      <c r="C519" s="70"/>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spans="1:26" ht="15.75" customHeight="1" x14ac:dyDescent="0.3">
      <c r="A520" s="70"/>
      <c r="B520" s="70"/>
      <c r="C520" s="70"/>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spans="1:26" ht="15.75" customHeight="1" x14ac:dyDescent="0.3">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row>
    <row r="522" spans="1:26" ht="15.75" customHeight="1" x14ac:dyDescent="0.3">
      <c r="A522" s="70"/>
      <c r="B522" s="70"/>
      <c r="C522" s="70"/>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spans="1:26" ht="15.75" customHeight="1" x14ac:dyDescent="0.3">
      <c r="A523" s="70"/>
      <c r="B523" s="70"/>
      <c r="C523" s="70"/>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spans="1:26" ht="15.75" customHeight="1" x14ac:dyDescent="0.3">
      <c r="A524" s="70"/>
      <c r="B524" s="70"/>
      <c r="C524" s="70"/>
      <c r="D524" s="70"/>
      <c r="E524" s="70"/>
      <c r="F524" s="70"/>
      <c r="G524" s="70"/>
      <c r="H524" s="70"/>
      <c r="I524" s="70"/>
      <c r="J524" s="70"/>
      <c r="K524" s="70"/>
      <c r="L524" s="70"/>
      <c r="M524" s="70"/>
      <c r="N524" s="70"/>
      <c r="O524" s="70"/>
      <c r="P524" s="70"/>
      <c r="Q524" s="70"/>
      <c r="R524" s="70"/>
      <c r="S524" s="70"/>
      <c r="T524" s="70"/>
      <c r="U524" s="70"/>
      <c r="V524" s="70"/>
      <c r="W524" s="70"/>
      <c r="X524" s="70"/>
      <c r="Y524" s="70"/>
      <c r="Z524" s="70"/>
    </row>
    <row r="525" spans="1:26" ht="15.75" customHeight="1" x14ac:dyDescent="0.3">
      <c r="A525" s="70"/>
      <c r="B525" s="70"/>
      <c r="C525" s="70"/>
      <c r="D525" s="70"/>
      <c r="E525" s="70"/>
      <c r="F525" s="70"/>
      <c r="G525" s="70"/>
      <c r="H525" s="70"/>
      <c r="I525" s="70"/>
      <c r="J525" s="70"/>
      <c r="K525" s="70"/>
      <c r="L525" s="70"/>
      <c r="M525" s="70"/>
      <c r="N525" s="70"/>
      <c r="O525" s="70"/>
      <c r="P525" s="70"/>
      <c r="Q525" s="70"/>
      <c r="R525" s="70"/>
      <c r="S525" s="70"/>
      <c r="T525" s="70"/>
      <c r="U525" s="70"/>
      <c r="V525" s="70"/>
      <c r="W525" s="70"/>
      <c r="X525" s="70"/>
      <c r="Y525" s="70"/>
      <c r="Z525" s="70"/>
    </row>
    <row r="526" spans="1:26" ht="15.75" customHeight="1" x14ac:dyDescent="0.3">
      <c r="A526" s="70"/>
      <c r="B526" s="70"/>
      <c r="C526" s="70"/>
      <c r="D526" s="70"/>
      <c r="E526" s="70"/>
      <c r="F526" s="70"/>
      <c r="G526" s="70"/>
      <c r="H526" s="70"/>
      <c r="I526" s="70"/>
      <c r="J526" s="70"/>
      <c r="K526" s="70"/>
      <c r="L526" s="70"/>
      <c r="M526" s="70"/>
      <c r="N526" s="70"/>
      <c r="O526" s="70"/>
      <c r="P526" s="70"/>
      <c r="Q526" s="70"/>
      <c r="R526" s="70"/>
      <c r="S526" s="70"/>
      <c r="T526" s="70"/>
      <c r="U526" s="70"/>
      <c r="V526" s="70"/>
      <c r="W526" s="70"/>
      <c r="X526" s="70"/>
      <c r="Y526" s="70"/>
      <c r="Z526" s="70"/>
    </row>
    <row r="527" spans="1:26" ht="15.75" customHeight="1" x14ac:dyDescent="0.3">
      <c r="A527" s="70"/>
      <c r="B527" s="70"/>
      <c r="C527" s="70"/>
      <c r="D527" s="70"/>
      <c r="E527" s="70"/>
      <c r="F527" s="70"/>
      <c r="G527" s="70"/>
      <c r="H527" s="70"/>
      <c r="I527" s="70"/>
      <c r="J527" s="70"/>
      <c r="K527" s="70"/>
      <c r="L527" s="70"/>
      <c r="M527" s="70"/>
      <c r="N527" s="70"/>
      <c r="O527" s="70"/>
      <c r="P527" s="70"/>
      <c r="Q527" s="70"/>
      <c r="R527" s="70"/>
      <c r="S527" s="70"/>
      <c r="T527" s="70"/>
      <c r="U527" s="70"/>
      <c r="V527" s="70"/>
      <c r="W527" s="70"/>
      <c r="X527" s="70"/>
      <c r="Y527" s="70"/>
      <c r="Z527" s="70"/>
    </row>
    <row r="528" spans="1:26" ht="15.75" customHeight="1" x14ac:dyDescent="0.3">
      <c r="A528" s="70"/>
      <c r="B528" s="70"/>
      <c r="C528" s="70"/>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spans="1:26" ht="15.75" customHeight="1" x14ac:dyDescent="0.3">
      <c r="A529" s="70"/>
      <c r="B529" s="70"/>
      <c r="C529" s="70"/>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spans="1:26" ht="15.75" customHeight="1" x14ac:dyDescent="0.3">
      <c r="A530" s="70"/>
      <c r="B530" s="70"/>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spans="1:26" ht="15.75" customHeight="1" x14ac:dyDescent="0.3">
      <c r="A531" s="70"/>
      <c r="B531" s="70"/>
      <c r="C531" s="70"/>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spans="1:26" ht="15.75" customHeight="1" x14ac:dyDescent="0.3">
      <c r="A532" s="70"/>
      <c r="B532" s="70"/>
      <c r="C532" s="70"/>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spans="1:26" ht="15.75" customHeight="1" x14ac:dyDescent="0.3">
      <c r="A533" s="70"/>
      <c r="B533" s="70"/>
      <c r="C533" s="70"/>
      <c r="D533" s="70"/>
      <c r="E533" s="70"/>
      <c r="F533" s="70"/>
      <c r="G533" s="70"/>
      <c r="H533" s="70"/>
      <c r="I533" s="70"/>
      <c r="J533" s="70"/>
      <c r="K533" s="70"/>
      <c r="L533" s="70"/>
      <c r="M533" s="70"/>
      <c r="N533" s="70"/>
      <c r="O533" s="70"/>
      <c r="P533" s="70"/>
      <c r="Q533" s="70"/>
      <c r="R533" s="70"/>
      <c r="S533" s="70"/>
      <c r="T533" s="70"/>
      <c r="U533" s="70"/>
      <c r="V533" s="70"/>
      <c r="W533" s="70"/>
      <c r="X533" s="70"/>
      <c r="Y533" s="70"/>
      <c r="Z533" s="70"/>
    </row>
    <row r="534" spans="1:26" ht="15.75" customHeight="1" x14ac:dyDescent="0.3">
      <c r="A534" s="70"/>
      <c r="B534" s="70"/>
      <c r="C534" s="70"/>
      <c r="D534" s="70"/>
      <c r="E534" s="70"/>
      <c r="F534" s="70"/>
      <c r="G534" s="70"/>
      <c r="H534" s="70"/>
      <c r="I534" s="70"/>
      <c r="J534" s="70"/>
      <c r="K534" s="70"/>
      <c r="L534" s="70"/>
      <c r="M534" s="70"/>
      <c r="N534" s="70"/>
      <c r="O534" s="70"/>
      <c r="P534" s="70"/>
      <c r="Q534" s="70"/>
      <c r="R534" s="70"/>
      <c r="S534" s="70"/>
      <c r="T534" s="70"/>
      <c r="U534" s="70"/>
      <c r="V534" s="70"/>
      <c r="W534" s="70"/>
      <c r="X534" s="70"/>
      <c r="Y534" s="70"/>
      <c r="Z534" s="70"/>
    </row>
    <row r="535" spans="1:26" ht="15.75" customHeight="1" x14ac:dyDescent="0.3">
      <c r="A535" s="70"/>
      <c r="B535" s="70"/>
      <c r="C535" s="70"/>
      <c r="D535" s="70"/>
      <c r="E535" s="70"/>
      <c r="F535" s="70"/>
      <c r="G535" s="70"/>
      <c r="H535" s="70"/>
      <c r="I535" s="70"/>
      <c r="J535" s="70"/>
      <c r="K535" s="70"/>
      <c r="L535" s="70"/>
      <c r="M535" s="70"/>
      <c r="N535" s="70"/>
      <c r="O535" s="70"/>
      <c r="P535" s="70"/>
      <c r="Q535" s="70"/>
      <c r="R535" s="70"/>
      <c r="S535" s="70"/>
      <c r="T535" s="70"/>
      <c r="U535" s="70"/>
      <c r="V535" s="70"/>
      <c r="W535" s="70"/>
      <c r="X535" s="70"/>
      <c r="Y535" s="70"/>
      <c r="Z535" s="70"/>
    </row>
    <row r="536" spans="1:26" ht="15.75" customHeight="1" x14ac:dyDescent="0.3">
      <c r="A536" s="70"/>
      <c r="B536" s="70"/>
      <c r="C536" s="70"/>
      <c r="D536" s="70"/>
      <c r="E536" s="70"/>
      <c r="F536" s="70"/>
      <c r="G536" s="70"/>
      <c r="H536" s="70"/>
      <c r="I536" s="70"/>
      <c r="J536" s="70"/>
      <c r="K536" s="70"/>
      <c r="L536" s="70"/>
      <c r="M536" s="70"/>
      <c r="N536" s="70"/>
      <c r="O536" s="70"/>
      <c r="P536" s="70"/>
      <c r="Q536" s="70"/>
      <c r="R536" s="70"/>
      <c r="S536" s="70"/>
      <c r="T536" s="70"/>
      <c r="U536" s="70"/>
      <c r="V536" s="70"/>
      <c r="W536" s="70"/>
      <c r="X536" s="70"/>
      <c r="Y536" s="70"/>
      <c r="Z536" s="70"/>
    </row>
    <row r="537" spans="1:26" ht="15.75" customHeight="1" x14ac:dyDescent="0.3">
      <c r="A537" s="70"/>
      <c r="B537" s="70"/>
      <c r="C537" s="70"/>
      <c r="D537" s="70"/>
      <c r="E537" s="70"/>
      <c r="F537" s="70"/>
      <c r="G537" s="70"/>
      <c r="H537" s="70"/>
      <c r="I537" s="70"/>
      <c r="J537" s="70"/>
      <c r="K537" s="70"/>
      <c r="L537" s="70"/>
      <c r="M537" s="70"/>
      <c r="N537" s="70"/>
      <c r="O537" s="70"/>
      <c r="P537" s="70"/>
      <c r="Q537" s="70"/>
      <c r="R537" s="70"/>
      <c r="S537" s="70"/>
      <c r="T537" s="70"/>
      <c r="U537" s="70"/>
      <c r="V537" s="70"/>
      <c r="W537" s="70"/>
      <c r="X537" s="70"/>
      <c r="Y537" s="70"/>
      <c r="Z537" s="70"/>
    </row>
    <row r="538" spans="1:26" ht="15.75" customHeight="1" x14ac:dyDescent="0.3">
      <c r="A538" s="70"/>
      <c r="B538" s="70"/>
      <c r="C538" s="70"/>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spans="1:26" ht="15.75" customHeight="1" x14ac:dyDescent="0.3">
      <c r="A539" s="70"/>
      <c r="B539" s="70"/>
      <c r="C539" s="70"/>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spans="1:26" ht="15.75" customHeight="1" x14ac:dyDescent="0.3">
      <c r="A540" s="70"/>
      <c r="B540" s="70"/>
      <c r="C540" s="70"/>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spans="1:26" ht="15.75" customHeight="1" x14ac:dyDescent="0.3">
      <c r="A541" s="70"/>
      <c r="B541" s="70"/>
      <c r="C541" s="70"/>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spans="1:26" ht="15.75" customHeight="1" x14ac:dyDescent="0.3">
      <c r="A542" s="70"/>
      <c r="B542" s="70"/>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row>
    <row r="543" spans="1:26" ht="15.75" customHeight="1" x14ac:dyDescent="0.3">
      <c r="A543" s="70"/>
      <c r="B543" s="70"/>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spans="1:26" ht="15.75" customHeight="1" x14ac:dyDescent="0.3">
      <c r="A544" s="70"/>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row>
    <row r="545" spans="1:26" ht="15.75" customHeight="1" x14ac:dyDescent="0.3">
      <c r="A545" s="70"/>
      <c r="B545" s="70"/>
      <c r="C545" s="70"/>
      <c r="D545" s="70"/>
      <c r="E545" s="70"/>
      <c r="F545" s="70"/>
      <c r="G545" s="70"/>
      <c r="H545" s="70"/>
      <c r="I545" s="70"/>
      <c r="J545" s="70"/>
      <c r="K545" s="70"/>
      <c r="L545" s="70"/>
      <c r="M545" s="70"/>
      <c r="N545" s="70"/>
      <c r="O545" s="70"/>
      <c r="P545" s="70"/>
      <c r="Q545" s="70"/>
      <c r="R545" s="70"/>
      <c r="S545" s="70"/>
      <c r="T545" s="70"/>
      <c r="U545" s="70"/>
      <c r="V545" s="70"/>
      <c r="W545" s="70"/>
      <c r="X545" s="70"/>
      <c r="Y545" s="70"/>
      <c r="Z545" s="70"/>
    </row>
    <row r="546" spans="1:26" ht="15.75" customHeight="1" x14ac:dyDescent="0.3">
      <c r="A546" s="70"/>
      <c r="B546" s="70"/>
      <c r="C546" s="70"/>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spans="1:26" ht="15.75" customHeight="1" x14ac:dyDescent="0.3">
      <c r="A547" s="70"/>
      <c r="B547" s="70"/>
      <c r="C547" s="70"/>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spans="1:26" ht="15.75" customHeight="1" x14ac:dyDescent="0.3">
      <c r="A548" s="70"/>
      <c r="B548" s="70"/>
      <c r="C548" s="70"/>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spans="1:26" ht="15.75" customHeight="1" x14ac:dyDescent="0.3">
      <c r="A549" s="70"/>
      <c r="B549" s="70"/>
      <c r="C549" s="70"/>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spans="1:26" ht="15.75" customHeight="1" x14ac:dyDescent="0.3">
      <c r="A550" s="70"/>
      <c r="B550" s="70"/>
      <c r="C550" s="70"/>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spans="1:26" ht="15.75" customHeight="1" x14ac:dyDescent="0.3">
      <c r="A551" s="70"/>
      <c r="B551" s="70"/>
      <c r="C551" s="70"/>
      <c r="D551" s="70"/>
      <c r="E551" s="70"/>
      <c r="F551" s="70"/>
      <c r="G551" s="70"/>
      <c r="H551" s="70"/>
      <c r="I551" s="70"/>
      <c r="J551" s="70"/>
      <c r="K551" s="70"/>
      <c r="L551" s="70"/>
      <c r="M551" s="70"/>
      <c r="N551" s="70"/>
      <c r="O551" s="70"/>
      <c r="P551" s="70"/>
      <c r="Q551" s="70"/>
      <c r="R551" s="70"/>
      <c r="S551" s="70"/>
      <c r="T551" s="70"/>
      <c r="U551" s="70"/>
      <c r="V551" s="70"/>
      <c r="W551" s="70"/>
      <c r="X551" s="70"/>
      <c r="Y551" s="70"/>
      <c r="Z551" s="70"/>
    </row>
    <row r="552" spans="1:26" ht="15.75" customHeight="1" x14ac:dyDescent="0.3">
      <c r="A552" s="70"/>
      <c r="B552" s="70"/>
      <c r="C552" s="70"/>
      <c r="D552" s="70"/>
      <c r="E552" s="70"/>
      <c r="F552" s="70"/>
      <c r="G552" s="70"/>
      <c r="H552" s="70"/>
      <c r="I552" s="70"/>
      <c r="J552" s="70"/>
      <c r="K552" s="70"/>
      <c r="L552" s="70"/>
      <c r="M552" s="70"/>
      <c r="N552" s="70"/>
      <c r="O552" s="70"/>
      <c r="P552" s="70"/>
      <c r="Q552" s="70"/>
      <c r="R552" s="70"/>
      <c r="S552" s="70"/>
      <c r="T552" s="70"/>
      <c r="U552" s="70"/>
      <c r="V552" s="70"/>
      <c r="W552" s="70"/>
      <c r="X552" s="70"/>
      <c r="Y552" s="70"/>
      <c r="Z552" s="70"/>
    </row>
    <row r="553" spans="1:26" ht="15.75" customHeight="1" x14ac:dyDescent="0.3">
      <c r="A553" s="70"/>
      <c r="B553" s="70"/>
      <c r="C553" s="70"/>
      <c r="D553" s="70"/>
      <c r="E553" s="70"/>
      <c r="F553" s="70"/>
      <c r="G553" s="70"/>
      <c r="H553" s="70"/>
      <c r="I553" s="70"/>
      <c r="J553" s="70"/>
      <c r="K553" s="70"/>
      <c r="L553" s="70"/>
      <c r="M553" s="70"/>
      <c r="N553" s="70"/>
      <c r="O553" s="70"/>
      <c r="P553" s="70"/>
      <c r="Q553" s="70"/>
      <c r="R553" s="70"/>
      <c r="S553" s="70"/>
      <c r="T553" s="70"/>
      <c r="U553" s="70"/>
      <c r="V553" s="70"/>
      <c r="W553" s="70"/>
      <c r="X553" s="70"/>
      <c r="Y553" s="70"/>
      <c r="Z553" s="70"/>
    </row>
    <row r="554" spans="1:26" ht="15.75" customHeight="1" x14ac:dyDescent="0.3">
      <c r="A554" s="70"/>
      <c r="B554" s="70"/>
      <c r="C554" s="70"/>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spans="1:26" ht="15.75" customHeight="1" x14ac:dyDescent="0.3">
      <c r="A555" s="70"/>
      <c r="B555" s="70"/>
      <c r="C555" s="70"/>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spans="1:26" ht="15.75" customHeight="1" x14ac:dyDescent="0.3">
      <c r="A556" s="70"/>
      <c r="B556" s="70"/>
      <c r="C556" s="70"/>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spans="1:26" ht="15.75" customHeight="1" x14ac:dyDescent="0.3">
      <c r="A557" s="70"/>
      <c r="B557" s="70"/>
      <c r="C557" s="70"/>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spans="1:26" ht="15.75" customHeight="1" x14ac:dyDescent="0.3">
      <c r="A558" s="70"/>
      <c r="B558" s="70"/>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spans="1:26" ht="15.75" customHeight="1" x14ac:dyDescent="0.3">
      <c r="A559" s="70"/>
      <c r="B559" s="70"/>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spans="1:26" ht="15.75" customHeight="1" x14ac:dyDescent="0.3">
      <c r="A560" s="70"/>
      <c r="B560" s="70"/>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row>
    <row r="561" spans="1:26" ht="15.75" customHeight="1" x14ac:dyDescent="0.3">
      <c r="A561" s="70"/>
      <c r="B561" s="70"/>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row>
    <row r="562" spans="1:26" ht="15.75" customHeight="1" x14ac:dyDescent="0.3">
      <c r="A562" s="70"/>
      <c r="B562" s="70"/>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spans="1:26" ht="15.75" customHeight="1" x14ac:dyDescent="0.3">
      <c r="A563" s="70"/>
      <c r="B563" s="70"/>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row>
    <row r="564" spans="1:26" ht="15.75" customHeight="1" x14ac:dyDescent="0.3">
      <c r="A564" s="70"/>
      <c r="B564" s="70"/>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spans="1:26" ht="15.75" customHeight="1" x14ac:dyDescent="0.3">
      <c r="A565" s="70"/>
      <c r="B565" s="70"/>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spans="1:26" ht="15.75" customHeight="1" x14ac:dyDescent="0.3">
      <c r="A566" s="70"/>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spans="1:26" ht="15.75" customHeight="1" x14ac:dyDescent="0.3">
      <c r="A567" s="70"/>
      <c r="B567" s="70"/>
      <c r="C567" s="70"/>
      <c r="D567" s="70"/>
      <c r="E567" s="70"/>
      <c r="F567" s="70"/>
      <c r="G567" s="70"/>
      <c r="H567" s="70"/>
      <c r="I567" s="70"/>
      <c r="J567" s="70"/>
      <c r="K567" s="70"/>
      <c r="L567" s="70"/>
      <c r="M567" s="70"/>
      <c r="N567" s="70"/>
      <c r="O567" s="70"/>
      <c r="P567" s="70"/>
      <c r="Q567" s="70"/>
      <c r="R567" s="70"/>
      <c r="S567" s="70"/>
      <c r="T567" s="70"/>
      <c r="U567" s="70"/>
      <c r="V567" s="70"/>
      <c r="W567" s="70"/>
      <c r="X567" s="70"/>
      <c r="Y567" s="70"/>
      <c r="Z567" s="70"/>
    </row>
    <row r="568" spans="1:26" ht="15.75" customHeight="1" x14ac:dyDescent="0.3">
      <c r="A568" s="70"/>
      <c r="B568" s="70"/>
      <c r="C568" s="70"/>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spans="1:26" ht="15.75" customHeight="1" x14ac:dyDescent="0.3">
      <c r="A569" s="70"/>
      <c r="B569" s="70"/>
      <c r="C569" s="70"/>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spans="1:26" ht="15.75" customHeight="1" x14ac:dyDescent="0.3">
      <c r="A570" s="70"/>
      <c r="B570" s="70"/>
      <c r="C570" s="70"/>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spans="1:26" ht="15.75" customHeight="1" x14ac:dyDescent="0.3">
      <c r="A571" s="70"/>
      <c r="B571" s="70"/>
      <c r="C571" s="70"/>
      <c r="D571" s="70"/>
      <c r="E571" s="70"/>
      <c r="F571" s="70"/>
      <c r="G571" s="70"/>
      <c r="H571" s="70"/>
      <c r="I571" s="70"/>
      <c r="J571" s="70"/>
      <c r="K571" s="70"/>
      <c r="L571" s="70"/>
      <c r="M571" s="70"/>
      <c r="N571" s="70"/>
      <c r="O571" s="70"/>
      <c r="P571" s="70"/>
      <c r="Q571" s="70"/>
      <c r="R571" s="70"/>
      <c r="S571" s="70"/>
      <c r="T571" s="70"/>
      <c r="U571" s="70"/>
      <c r="V571" s="70"/>
      <c r="W571" s="70"/>
      <c r="X571" s="70"/>
      <c r="Y571" s="70"/>
      <c r="Z571" s="70"/>
    </row>
    <row r="572" spans="1:26" ht="15.75" customHeight="1" x14ac:dyDescent="0.3">
      <c r="A572" s="70"/>
      <c r="B572" s="70"/>
      <c r="C572" s="70"/>
      <c r="D572" s="70"/>
      <c r="E572" s="70"/>
      <c r="F572" s="70"/>
      <c r="G572" s="70"/>
      <c r="H572" s="70"/>
      <c r="I572" s="70"/>
      <c r="J572" s="70"/>
      <c r="K572" s="70"/>
      <c r="L572" s="70"/>
      <c r="M572" s="70"/>
      <c r="N572" s="70"/>
      <c r="O572" s="70"/>
      <c r="P572" s="70"/>
      <c r="Q572" s="70"/>
      <c r="R572" s="70"/>
      <c r="S572" s="70"/>
      <c r="T572" s="70"/>
      <c r="U572" s="70"/>
      <c r="V572" s="70"/>
      <c r="W572" s="70"/>
      <c r="X572" s="70"/>
      <c r="Y572" s="70"/>
      <c r="Z572" s="70"/>
    </row>
    <row r="573" spans="1:26" ht="15.75" customHeight="1" x14ac:dyDescent="0.3">
      <c r="A573" s="70"/>
      <c r="B573" s="70"/>
      <c r="C573" s="70"/>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spans="1:26" ht="15.75" customHeight="1" x14ac:dyDescent="0.3">
      <c r="A574" s="70"/>
      <c r="B574" s="70"/>
      <c r="C574" s="70"/>
      <c r="D574" s="70"/>
      <c r="E574" s="70"/>
      <c r="F574" s="70"/>
      <c r="G574" s="70"/>
      <c r="H574" s="70"/>
      <c r="I574" s="70"/>
      <c r="J574" s="70"/>
      <c r="K574" s="70"/>
      <c r="L574" s="70"/>
      <c r="M574" s="70"/>
      <c r="N574" s="70"/>
      <c r="O574" s="70"/>
      <c r="P574" s="70"/>
      <c r="Q574" s="70"/>
      <c r="R574" s="70"/>
      <c r="S574" s="70"/>
      <c r="T574" s="70"/>
      <c r="U574" s="70"/>
      <c r="V574" s="70"/>
      <c r="W574" s="70"/>
      <c r="X574" s="70"/>
      <c r="Y574" s="70"/>
      <c r="Z574" s="70"/>
    </row>
    <row r="575" spans="1:26" ht="15.75" customHeight="1" x14ac:dyDescent="0.3">
      <c r="A575" s="70"/>
      <c r="B575" s="70"/>
      <c r="C575" s="70"/>
      <c r="D575" s="70"/>
      <c r="E575" s="70"/>
      <c r="F575" s="70"/>
      <c r="G575" s="70"/>
      <c r="H575" s="70"/>
      <c r="I575" s="70"/>
      <c r="J575" s="70"/>
      <c r="K575" s="70"/>
      <c r="L575" s="70"/>
      <c r="M575" s="70"/>
      <c r="N575" s="70"/>
      <c r="O575" s="70"/>
      <c r="P575" s="70"/>
      <c r="Q575" s="70"/>
      <c r="R575" s="70"/>
      <c r="S575" s="70"/>
      <c r="T575" s="70"/>
      <c r="U575" s="70"/>
      <c r="V575" s="70"/>
      <c r="W575" s="70"/>
      <c r="X575" s="70"/>
      <c r="Y575" s="70"/>
      <c r="Z575" s="70"/>
    </row>
    <row r="576" spans="1:26" ht="15.75" customHeight="1" x14ac:dyDescent="0.3">
      <c r="A576" s="70"/>
      <c r="B576" s="70"/>
      <c r="C576" s="70"/>
      <c r="D576" s="70"/>
      <c r="E576" s="70"/>
      <c r="F576" s="70"/>
      <c r="G576" s="70"/>
      <c r="H576" s="70"/>
      <c r="I576" s="70"/>
      <c r="J576" s="70"/>
      <c r="K576" s="70"/>
      <c r="L576" s="70"/>
      <c r="M576" s="70"/>
      <c r="N576" s="70"/>
      <c r="O576" s="70"/>
      <c r="P576" s="70"/>
      <c r="Q576" s="70"/>
      <c r="R576" s="70"/>
      <c r="S576" s="70"/>
      <c r="T576" s="70"/>
      <c r="U576" s="70"/>
      <c r="V576" s="70"/>
      <c r="W576" s="70"/>
      <c r="X576" s="70"/>
      <c r="Y576" s="70"/>
      <c r="Z576" s="70"/>
    </row>
    <row r="577" spans="1:26" ht="15.75" customHeight="1" x14ac:dyDescent="0.3">
      <c r="A577" s="70"/>
      <c r="B577" s="70"/>
      <c r="C577" s="70"/>
      <c r="D577" s="70"/>
      <c r="E577" s="70"/>
      <c r="F577" s="70"/>
      <c r="G577" s="70"/>
      <c r="H577" s="70"/>
      <c r="I577" s="70"/>
      <c r="J577" s="70"/>
      <c r="K577" s="70"/>
      <c r="L577" s="70"/>
      <c r="M577" s="70"/>
      <c r="N577" s="70"/>
      <c r="O577" s="70"/>
      <c r="P577" s="70"/>
      <c r="Q577" s="70"/>
      <c r="R577" s="70"/>
      <c r="S577" s="70"/>
      <c r="T577" s="70"/>
      <c r="U577" s="70"/>
      <c r="V577" s="70"/>
      <c r="W577" s="70"/>
      <c r="X577" s="70"/>
      <c r="Y577" s="70"/>
      <c r="Z577" s="70"/>
    </row>
    <row r="578" spans="1:26" ht="15.75" customHeight="1" x14ac:dyDescent="0.3">
      <c r="A578" s="70"/>
      <c r="B578" s="70"/>
      <c r="C578" s="70"/>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spans="1:26" ht="15.75" customHeight="1" x14ac:dyDescent="0.3">
      <c r="A579" s="70"/>
      <c r="B579" s="70"/>
      <c r="C579" s="70"/>
      <c r="D579" s="70"/>
      <c r="E579" s="70"/>
      <c r="F579" s="70"/>
      <c r="G579" s="70"/>
      <c r="H579" s="70"/>
      <c r="I579" s="70"/>
      <c r="J579" s="70"/>
      <c r="K579" s="70"/>
      <c r="L579" s="70"/>
      <c r="M579" s="70"/>
      <c r="N579" s="70"/>
      <c r="O579" s="70"/>
      <c r="P579" s="70"/>
      <c r="Q579" s="70"/>
      <c r="R579" s="70"/>
      <c r="S579" s="70"/>
      <c r="T579" s="70"/>
      <c r="U579" s="70"/>
      <c r="V579" s="70"/>
      <c r="W579" s="70"/>
      <c r="X579" s="70"/>
      <c r="Y579" s="70"/>
      <c r="Z579" s="70"/>
    </row>
    <row r="580" spans="1:26" ht="15.75" customHeight="1" x14ac:dyDescent="0.3">
      <c r="A580" s="70"/>
      <c r="B580" s="70"/>
      <c r="C580" s="70"/>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spans="1:26" ht="15.75" customHeight="1" x14ac:dyDescent="0.3">
      <c r="A581" s="70"/>
      <c r="B581" s="70"/>
      <c r="C581" s="70"/>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spans="1:26" ht="15.75" customHeight="1" x14ac:dyDescent="0.3">
      <c r="A582" s="70"/>
      <c r="B582" s="70"/>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spans="1:26" ht="15.75" customHeight="1" x14ac:dyDescent="0.3">
      <c r="A583" s="70"/>
      <c r="B583" s="70"/>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spans="1:26" ht="15.75" customHeight="1" x14ac:dyDescent="0.3">
      <c r="A584" s="70"/>
      <c r="B584" s="70"/>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spans="1:26" ht="15.75" customHeight="1" x14ac:dyDescent="0.3">
      <c r="A585" s="70"/>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spans="1:26" ht="15.75" customHeight="1" x14ac:dyDescent="0.3">
      <c r="A586" s="70"/>
      <c r="B586" s="70"/>
      <c r="C586" s="70"/>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spans="1:26" ht="15.75" customHeight="1" x14ac:dyDescent="0.3">
      <c r="A587" s="70"/>
      <c r="B587" s="70"/>
      <c r="C587" s="70"/>
      <c r="D587" s="70"/>
      <c r="E587" s="70"/>
      <c r="F587" s="70"/>
      <c r="G587" s="70"/>
      <c r="H587" s="70"/>
      <c r="I587" s="70"/>
      <c r="J587" s="70"/>
      <c r="K587" s="70"/>
      <c r="L587" s="70"/>
      <c r="M587" s="70"/>
      <c r="N587" s="70"/>
      <c r="O587" s="70"/>
      <c r="P587" s="70"/>
      <c r="Q587" s="70"/>
      <c r="R587" s="70"/>
      <c r="S587" s="70"/>
      <c r="T587" s="70"/>
      <c r="U587" s="70"/>
      <c r="V587" s="70"/>
      <c r="W587" s="70"/>
      <c r="X587" s="70"/>
      <c r="Y587" s="70"/>
      <c r="Z587" s="70"/>
    </row>
    <row r="588" spans="1:26" ht="15.75" customHeight="1" x14ac:dyDescent="0.3">
      <c r="A588" s="70"/>
      <c r="B588" s="70"/>
      <c r="C588" s="70"/>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spans="1:26" ht="15.75" customHeight="1" x14ac:dyDescent="0.3">
      <c r="A589" s="70"/>
      <c r="B589" s="70"/>
      <c r="C589" s="70"/>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spans="1:26" ht="15.75" customHeight="1" x14ac:dyDescent="0.3">
      <c r="A590" s="70"/>
      <c r="B590" s="70"/>
      <c r="C590" s="70"/>
      <c r="D590" s="70"/>
      <c r="E590" s="70"/>
      <c r="F590" s="70"/>
      <c r="G590" s="70"/>
      <c r="H590" s="70"/>
      <c r="I590" s="70"/>
      <c r="J590" s="70"/>
      <c r="K590" s="70"/>
      <c r="L590" s="70"/>
      <c r="M590" s="70"/>
      <c r="N590" s="70"/>
      <c r="O590" s="70"/>
      <c r="P590" s="70"/>
      <c r="Q590" s="70"/>
      <c r="R590" s="70"/>
      <c r="S590" s="70"/>
      <c r="T590" s="70"/>
      <c r="U590" s="70"/>
      <c r="V590" s="70"/>
      <c r="W590" s="70"/>
      <c r="X590" s="70"/>
      <c r="Y590" s="70"/>
      <c r="Z590" s="70"/>
    </row>
    <row r="591" spans="1:26" ht="15.75" customHeight="1" x14ac:dyDescent="0.3">
      <c r="A591" s="70"/>
      <c r="B591" s="70"/>
      <c r="C591" s="70"/>
      <c r="D591" s="70"/>
      <c r="E591" s="70"/>
      <c r="F591" s="70"/>
      <c r="G591" s="70"/>
      <c r="H591" s="70"/>
      <c r="I591" s="70"/>
      <c r="J591" s="70"/>
      <c r="K591" s="70"/>
      <c r="L591" s="70"/>
      <c r="M591" s="70"/>
      <c r="N591" s="70"/>
      <c r="O591" s="70"/>
      <c r="P591" s="70"/>
      <c r="Q591" s="70"/>
      <c r="R591" s="70"/>
      <c r="S591" s="70"/>
      <c r="T591" s="70"/>
      <c r="U591" s="70"/>
      <c r="V591" s="70"/>
      <c r="W591" s="70"/>
      <c r="X591" s="70"/>
      <c r="Y591" s="70"/>
      <c r="Z591" s="70"/>
    </row>
    <row r="592" spans="1:26" ht="15.75" customHeight="1" x14ac:dyDescent="0.3">
      <c r="A592" s="70"/>
      <c r="B592" s="70"/>
      <c r="C592" s="70"/>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spans="1:26" ht="15.75" customHeight="1" x14ac:dyDescent="0.3">
      <c r="A593" s="70"/>
      <c r="B593" s="70"/>
      <c r="C593" s="70"/>
      <c r="D593" s="70"/>
      <c r="E593" s="70"/>
      <c r="F593" s="70"/>
      <c r="G593" s="70"/>
      <c r="H593" s="70"/>
      <c r="I593" s="70"/>
      <c r="J593" s="70"/>
      <c r="K593" s="70"/>
      <c r="L593" s="70"/>
      <c r="M593" s="70"/>
      <c r="N593" s="70"/>
      <c r="O593" s="70"/>
      <c r="P593" s="70"/>
      <c r="Q593" s="70"/>
      <c r="R593" s="70"/>
      <c r="S593" s="70"/>
      <c r="T593" s="70"/>
      <c r="U593" s="70"/>
      <c r="V593" s="70"/>
      <c r="W593" s="70"/>
      <c r="X593" s="70"/>
      <c r="Y593" s="70"/>
      <c r="Z593" s="70"/>
    </row>
    <row r="594" spans="1:26" ht="15.75" customHeight="1" x14ac:dyDescent="0.3">
      <c r="A594" s="70"/>
      <c r="B594" s="70"/>
      <c r="C594" s="70"/>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spans="1:26" ht="15.75" customHeight="1" x14ac:dyDescent="0.3">
      <c r="A595" s="70"/>
      <c r="B595" s="70"/>
      <c r="C595" s="70"/>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spans="1:26" ht="15.75" customHeight="1" x14ac:dyDescent="0.3">
      <c r="A596" s="70"/>
      <c r="B596" s="70"/>
      <c r="C596" s="70"/>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spans="1:26" ht="15.75" customHeight="1" x14ac:dyDescent="0.3">
      <c r="A597" s="70"/>
      <c r="B597" s="70"/>
      <c r="C597" s="70"/>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spans="1:26" ht="15.75" customHeight="1" x14ac:dyDescent="0.3">
      <c r="A598" s="70"/>
      <c r="B598" s="70"/>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spans="1:26" ht="15.75" customHeight="1" x14ac:dyDescent="0.3">
      <c r="A599" s="70"/>
      <c r="B599" s="70"/>
      <c r="C599" s="70"/>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spans="1:26" ht="15.75" customHeight="1" x14ac:dyDescent="0.3">
      <c r="A600" s="70"/>
      <c r="B600" s="70"/>
      <c r="C600" s="70"/>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spans="1:26" ht="15.75" customHeight="1" x14ac:dyDescent="0.3">
      <c r="A601" s="70"/>
      <c r="B601" s="70"/>
      <c r="C601" s="70"/>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spans="1:26" ht="15.75" customHeight="1" x14ac:dyDescent="0.3">
      <c r="A602" s="70"/>
      <c r="B602" s="70"/>
      <c r="C602" s="70"/>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spans="1:26" ht="15.75" customHeight="1" x14ac:dyDescent="0.3">
      <c r="A603" s="70"/>
      <c r="B603" s="70"/>
      <c r="C603" s="70"/>
      <c r="D603" s="70"/>
      <c r="E603" s="70"/>
      <c r="F603" s="70"/>
      <c r="G603" s="70"/>
      <c r="H603" s="70"/>
      <c r="I603" s="70"/>
      <c r="J603" s="70"/>
      <c r="K603" s="70"/>
      <c r="L603" s="70"/>
      <c r="M603" s="70"/>
      <c r="N603" s="70"/>
      <c r="O603" s="70"/>
      <c r="P603" s="70"/>
      <c r="Q603" s="70"/>
      <c r="R603" s="70"/>
      <c r="S603" s="70"/>
      <c r="T603" s="70"/>
      <c r="U603" s="70"/>
      <c r="V603" s="70"/>
      <c r="W603" s="70"/>
      <c r="X603" s="70"/>
      <c r="Y603" s="70"/>
      <c r="Z603" s="70"/>
    </row>
    <row r="604" spans="1:26" ht="15.75" customHeight="1" x14ac:dyDescent="0.3">
      <c r="A604" s="70"/>
      <c r="B604" s="70"/>
      <c r="C604" s="70"/>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spans="1:26" ht="15.75" customHeight="1" x14ac:dyDescent="0.3">
      <c r="A605" s="70"/>
      <c r="B605" s="70"/>
      <c r="C605" s="70"/>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spans="1:26" ht="15.75" customHeight="1" x14ac:dyDescent="0.3">
      <c r="A606" s="70"/>
      <c r="B606" s="70"/>
      <c r="C606" s="70"/>
      <c r="D606" s="70"/>
      <c r="E606" s="70"/>
      <c r="F606" s="70"/>
      <c r="G606" s="70"/>
      <c r="H606" s="70"/>
      <c r="I606" s="70"/>
      <c r="J606" s="70"/>
      <c r="K606" s="70"/>
      <c r="L606" s="70"/>
      <c r="M606" s="70"/>
      <c r="N606" s="70"/>
      <c r="O606" s="70"/>
      <c r="P606" s="70"/>
      <c r="Q606" s="70"/>
      <c r="R606" s="70"/>
      <c r="S606" s="70"/>
      <c r="T606" s="70"/>
      <c r="U606" s="70"/>
      <c r="V606" s="70"/>
      <c r="W606" s="70"/>
      <c r="X606" s="70"/>
      <c r="Y606" s="70"/>
      <c r="Z606" s="70"/>
    </row>
    <row r="607" spans="1:26" ht="15.75" customHeight="1" x14ac:dyDescent="0.3">
      <c r="A607" s="70"/>
      <c r="B607" s="70"/>
      <c r="C607" s="70"/>
      <c r="D607" s="70"/>
      <c r="E607" s="70"/>
      <c r="F607" s="70"/>
      <c r="G607" s="70"/>
      <c r="H607" s="70"/>
      <c r="I607" s="70"/>
      <c r="J607" s="70"/>
      <c r="K607" s="70"/>
      <c r="L607" s="70"/>
      <c r="M607" s="70"/>
      <c r="N607" s="70"/>
      <c r="O607" s="70"/>
      <c r="P607" s="70"/>
      <c r="Q607" s="70"/>
      <c r="R607" s="70"/>
      <c r="S607" s="70"/>
      <c r="T607" s="70"/>
      <c r="U607" s="70"/>
      <c r="V607" s="70"/>
      <c r="W607" s="70"/>
      <c r="X607" s="70"/>
      <c r="Y607" s="70"/>
      <c r="Z607" s="70"/>
    </row>
    <row r="608" spans="1:26" ht="15.75" customHeight="1" x14ac:dyDescent="0.3">
      <c r="A608" s="70"/>
      <c r="B608" s="70"/>
      <c r="C608" s="70"/>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spans="1:26" ht="15.75" customHeight="1" x14ac:dyDescent="0.3">
      <c r="A609" s="70"/>
      <c r="B609" s="70"/>
      <c r="C609" s="70"/>
      <c r="D609" s="70"/>
      <c r="E609" s="70"/>
      <c r="F609" s="70"/>
      <c r="G609" s="70"/>
      <c r="H609" s="70"/>
      <c r="I609" s="70"/>
      <c r="J609" s="70"/>
      <c r="K609" s="70"/>
      <c r="L609" s="70"/>
      <c r="M609" s="70"/>
      <c r="N609" s="70"/>
      <c r="O609" s="70"/>
      <c r="P609" s="70"/>
      <c r="Q609" s="70"/>
      <c r="R609" s="70"/>
      <c r="S609" s="70"/>
      <c r="T609" s="70"/>
      <c r="U609" s="70"/>
      <c r="V609" s="70"/>
      <c r="W609" s="70"/>
      <c r="X609" s="70"/>
      <c r="Y609" s="70"/>
      <c r="Z609" s="70"/>
    </row>
    <row r="610" spans="1:26" ht="15.75" customHeight="1" x14ac:dyDescent="0.3">
      <c r="A610" s="70"/>
      <c r="B610" s="70"/>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row>
    <row r="611" spans="1:26" ht="15.75" customHeight="1" x14ac:dyDescent="0.3">
      <c r="A611" s="70"/>
      <c r="B611" s="70"/>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spans="1:26" ht="15.75" customHeight="1" x14ac:dyDescent="0.3">
      <c r="A612" s="70"/>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row>
    <row r="613" spans="1:26" ht="15.75" customHeight="1" x14ac:dyDescent="0.3">
      <c r="A613" s="70"/>
      <c r="B613" s="70"/>
      <c r="C613" s="70"/>
      <c r="D613" s="70"/>
      <c r="E613" s="70"/>
      <c r="F613" s="70"/>
      <c r="G613" s="70"/>
      <c r="H613" s="70"/>
      <c r="I613" s="70"/>
      <c r="J613" s="70"/>
      <c r="K613" s="70"/>
      <c r="L613" s="70"/>
      <c r="M613" s="70"/>
      <c r="N613" s="70"/>
      <c r="O613" s="70"/>
      <c r="P613" s="70"/>
      <c r="Q613" s="70"/>
      <c r="R613" s="70"/>
      <c r="S613" s="70"/>
      <c r="T613" s="70"/>
      <c r="U613" s="70"/>
      <c r="V613" s="70"/>
      <c r="W613" s="70"/>
      <c r="X613" s="70"/>
      <c r="Y613" s="70"/>
      <c r="Z613" s="70"/>
    </row>
    <row r="614" spans="1:26" ht="15.75" customHeight="1" x14ac:dyDescent="0.3">
      <c r="A614" s="70"/>
      <c r="B614" s="70"/>
      <c r="C614" s="70"/>
      <c r="D614" s="70"/>
      <c r="E614" s="70"/>
      <c r="F614" s="70"/>
      <c r="G614" s="70"/>
      <c r="H614" s="70"/>
      <c r="I614" s="70"/>
      <c r="J614" s="70"/>
      <c r="K614" s="70"/>
      <c r="L614" s="70"/>
      <c r="M614" s="70"/>
      <c r="N614" s="70"/>
      <c r="O614" s="70"/>
      <c r="P614" s="70"/>
      <c r="Q614" s="70"/>
      <c r="R614" s="70"/>
      <c r="S614" s="70"/>
      <c r="T614" s="70"/>
      <c r="U614" s="70"/>
      <c r="V614" s="70"/>
      <c r="W614" s="70"/>
      <c r="X614" s="70"/>
      <c r="Y614" s="70"/>
      <c r="Z614" s="70"/>
    </row>
    <row r="615" spans="1:26" ht="15.75" customHeight="1" x14ac:dyDescent="0.3">
      <c r="A615" s="70"/>
      <c r="B615" s="70"/>
      <c r="C615" s="70"/>
      <c r="D615" s="70"/>
      <c r="E615" s="70"/>
      <c r="F615" s="70"/>
      <c r="G615" s="70"/>
      <c r="H615" s="70"/>
      <c r="I615" s="70"/>
      <c r="J615" s="70"/>
      <c r="K615" s="70"/>
      <c r="L615" s="70"/>
      <c r="M615" s="70"/>
      <c r="N615" s="70"/>
      <c r="O615" s="70"/>
      <c r="P615" s="70"/>
      <c r="Q615" s="70"/>
      <c r="R615" s="70"/>
      <c r="S615" s="70"/>
      <c r="T615" s="70"/>
      <c r="U615" s="70"/>
      <c r="V615" s="70"/>
      <c r="W615" s="70"/>
      <c r="X615" s="70"/>
      <c r="Y615" s="70"/>
      <c r="Z615" s="70"/>
    </row>
    <row r="616" spans="1:26" ht="15.75" customHeight="1" x14ac:dyDescent="0.3">
      <c r="A616" s="70"/>
      <c r="B616" s="70"/>
      <c r="C616" s="70"/>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spans="1:26" ht="15.75" customHeight="1" x14ac:dyDescent="0.3">
      <c r="A617" s="70"/>
      <c r="B617" s="70"/>
      <c r="C617" s="70"/>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spans="1:26" ht="15.75" customHeight="1" x14ac:dyDescent="0.3">
      <c r="A618" s="70"/>
      <c r="B618" s="70"/>
      <c r="C618" s="70"/>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spans="1:26" ht="15.75" customHeight="1" x14ac:dyDescent="0.3">
      <c r="A619" s="70"/>
      <c r="B619" s="70"/>
      <c r="C619" s="70"/>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spans="1:26" ht="15.75" customHeight="1" x14ac:dyDescent="0.3">
      <c r="A620" s="70"/>
      <c r="B620" s="70"/>
      <c r="C620" s="70"/>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spans="1:26" ht="15.75" customHeight="1" x14ac:dyDescent="0.3">
      <c r="A621" s="70"/>
      <c r="B621" s="70"/>
      <c r="C621" s="70"/>
      <c r="D621" s="70"/>
      <c r="E621" s="70"/>
      <c r="F621" s="70"/>
      <c r="G621" s="70"/>
      <c r="H621" s="70"/>
      <c r="I621" s="70"/>
      <c r="J621" s="70"/>
      <c r="K621" s="70"/>
      <c r="L621" s="70"/>
      <c r="M621" s="70"/>
      <c r="N621" s="70"/>
      <c r="O621" s="70"/>
      <c r="P621" s="70"/>
      <c r="Q621" s="70"/>
      <c r="R621" s="70"/>
      <c r="S621" s="70"/>
      <c r="T621" s="70"/>
      <c r="U621" s="70"/>
      <c r="V621" s="70"/>
      <c r="W621" s="70"/>
      <c r="X621" s="70"/>
      <c r="Y621" s="70"/>
      <c r="Z621" s="70"/>
    </row>
    <row r="622" spans="1:26" ht="15.75" customHeight="1" x14ac:dyDescent="0.3">
      <c r="A622" s="70"/>
      <c r="B622" s="70"/>
      <c r="C622" s="70"/>
      <c r="D622" s="70"/>
      <c r="E622" s="70"/>
      <c r="F622" s="70"/>
      <c r="G622" s="70"/>
      <c r="H622" s="70"/>
      <c r="I622" s="70"/>
      <c r="J622" s="70"/>
      <c r="K622" s="70"/>
      <c r="L622" s="70"/>
      <c r="M622" s="70"/>
      <c r="N622" s="70"/>
      <c r="O622" s="70"/>
      <c r="P622" s="70"/>
      <c r="Q622" s="70"/>
      <c r="R622" s="70"/>
      <c r="S622" s="70"/>
      <c r="T622" s="70"/>
      <c r="U622" s="70"/>
      <c r="V622" s="70"/>
      <c r="W622" s="70"/>
      <c r="X622" s="70"/>
      <c r="Y622" s="70"/>
      <c r="Z622" s="70"/>
    </row>
    <row r="623" spans="1:26" ht="15.75" customHeight="1" x14ac:dyDescent="0.3">
      <c r="A623" s="70"/>
      <c r="B623" s="70"/>
      <c r="C623" s="70"/>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spans="1:26" ht="15.75" customHeight="1" x14ac:dyDescent="0.3">
      <c r="A624" s="70"/>
      <c r="B624" s="70"/>
      <c r="C624" s="70"/>
      <c r="D624" s="70"/>
      <c r="E624" s="70"/>
      <c r="F624" s="70"/>
      <c r="G624" s="70"/>
      <c r="H624" s="70"/>
      <c r="I624" s="70"/>
      <c r="J624" s="70"/>
      <c r="K624" s="70"/>
      <c r="L624" s="70"/>
      <c r="M624" s="70"/>
      <c r="N624" s="70"/>
      <c r="O624" s="70"/>
      <c r="P624" s="70"/>
      <c r="Q624" s="70"/>
      <c r="R624" s="70"/>
      <c r="S624" s="70"/>
      <c r="T624" s="70"/>
      <c r="U624" s="70"/>
      <c r="V624" s="70"/>
      <c r="W624" s="70"/>
      <c r="X624" s="70"/>
      <c r="Y624" s="70"/>
      <c r="Z624" s="70"/>
    </row>
    <row r="625" spans="1:26" ht="15.75" customHeight="1" x14ac:dyDescent="0.3">
      <c r="A625" s="70"/>
      <c r="B625" s="70"/>
      <c r="C625" s="70"/>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spans="1:26" ht="15.75" customHeight="1" x14ac:dyDescent="0.3">
      <c r="A626" s="70"/>
      <c r="B626" s="70"/>
      <c r="C626" s="70"/>
      <c r="D626" s="70"/>
      <c r="E626" s="70"/>
      <c r="F626" s="70"/>
      <c r="G626" s="70"/>
      <c r="H626" s="70"/>
      <c r="I626" s="70"/>
      <c r="J626" s="70"/>
      <c r="K626" s="70"/>
      <c r="L626" s="70"/>
      <c r="M626" s="70"/>
      <c r="N626" s="70"/>
      <c r="O626" s="70"/>
      <c r="P626" s="70"/>
      <c r="Q626" s="70"/>
      <c r="R626" s="70"/>
      <c r="S626" s="70"/>
      <c r="T626" s="70"/>
      <c r="U626" s="70"/>
      <c r="V626" s="70"/>
      <c r="W626" s="70"/>
      <c r="X626" s="70"/>
      <c r="Y626" s="70"/>
      <c r="Z626" s="70"/>
    </row>
    <row r="627" spans="1:26" ht="15.75" customHeight="1" x14ac:dyDescent="0.3">
      <c r="A627" s="70"/>
      <c r="B627" s="70"/>
      <c r="C627" s="70"/>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spans="1:26" ht="15.75" customHeight="1" x14ac:dyDescent="0.3">
      <c r="A628" s="70"/>
      <c r="B628" s="70"/>
      <c r="C628" s="70"/>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spans="1:26" ht="15.75" customHeight="1" x14ac:dyDescent="0.3">
      <c r="A629" s="70"/>
      <c r="B629" s="70"/>
      <c r="C629" s="70"/>
      <c r="D629" s="70"/>
      <c r="E629" s="70"/>
      <c r="F629" s="70"/>
      <c r="G629" s="70"/>
      <c r="H629" s="70"/>
      <c r="I629" s="70"/>
      <c r="J629" s="70"/>
      <c r="K629" s="70"/>
      <c r="L629" s="70"/>
      <c r="M629" s="70"/>
      <c r="N629" s="70"/>
      <c r="O629" s="70"/>
      <c r="P629" s="70"/>
      <c r="Q629" s="70"/>
      <c r="R629" s="70"/>
      <c r="S629" s="70"/>
      <c r="T629" s="70"/>
      <c r="U629" s="70"/>
      <c r="V629" s="70"/>
      <c r="W629" s="70"/>
      <c r="X629" s="70"/>
      <c r="Y629" s="70"/>
      <c r="Z629" s="70"/>
    </row>
    <row r="630" spans="1:26" ht="15.75" customHeight="1" x14ac:dyDescent="0.3">
      <c r="A630" s="70"/>
      <c r="B630" s="70"/>
      <c r="C630" s="70"/>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spans="1:26" ht="15.75" customHeight="1" x14ac:dyDescent="0.3">
      <c r="A631" s="70"/>
      <c r="B631" s="70"/>
      <c r="C631" s="70"/>
      <c r="D631" s="70"/>
      <c r="E631" s="70"/>
      <c r="F631" s="70"/>
      <c r="G631" s="70"/>
      <c r="H631" s="70"/>
      <c r="I631" s="70"/>
      <c r="J631" s="70"/>
      <c r="K631" s="70"/>
      <c r="L631" s="70"/>
      <c r="M631" s="70"/>
      <c r="N631" s="70"/>
      <c r="O631" s="70"/>
      <c r="P631" s="70"/>
      <c r="Q631" s="70"/>
      <c r="R631" s="70"/>
      <c r="S631" s="70"/>
      <c r="T631" s="70"/>
      <c r="U631" s="70"/>
      <c r="V631" s="70"/>
      <c r="W631" s="70"/>
      <c r="X631" s="70"/>
      <c r="Y631" s="70"/>
      <c r="Z631" s="70"/>
    </row>
    <row r="632" spans="1:26" ht="15.75" customHeight="1" x14ac:dyDescent="0.3">
      <c r="A632" s="70"/>
      <c r="B632" s="70"/>
      <c r="C632" s="70"/>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spans="1:26" ht="15.75" customHeight="1" x14ac:dyDescent="0.3">
      <c r="A633" s="70"/>
      <c r="B633" s="70"/>
      <c r="C633" s="70"/>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spans="1:26" ht="15.75" customHeight="1" x14ac:dyDescent="0.3">
      <c r="A634" s="70"/>
      <c r="B634" s="70"/>
      <c r="C634" s="70"/>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spans="1:26" ht="15.75" customHeight="1" x14ac:dyDescent="0.3">
      <c r="A635" s="70"/>
      <c r="B635" s="70"/>
      <c r="C635" s="70"/>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spans="1:26" ht="15.75" customHeight="1" x14ac:dyDescent="0.3">
      <c r="A636" s="70"/>
      <c r="B636" s="70"/>
      <c r="C636" s="70"/>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spans="1:26" ht="15.75" customHeight="1" x14ac:dyDescent="0.3">
      <c r="A637" s="70"/>
      <c r="B637" s="70"/>
      <c r="C637" s="70"/>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spans="1:26" ht="15.75" customHeight="1" x14ac:dyDescent="0.3">
      <c r="A638" s="70"/>
      <c r="B638" s="70"/>
      <c r="C638" s="70"/>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spans="1:26" ht="15.75" customHeight="1" x14ac:dyDescent="0.3">
      <c r="A639" s="70"/>
      <c r="B639" s="70"/>
      <c r="C639" s="70"/>
      <c r="D639" s="70"/>
      <c r="E639" s="70"/>
      <c r="F639" s="70"/>
      <c r="G639" s="70"/>
      <c r="H639" s="70"/>
      <c r="I639" s="70"/>
      <c r="J639" s="70"/>
      <c r="K639" s="70"/>
      <c r="L639" s="70"/>
      <c r="M639" s="70"/>
      <c r="N639" s="70"/>
      <c r="O639" s="70"/>
      <c r="P639" s="70"/>
      <c r="Q639" s="70"/>
      <c r="R639" s="70"/>
      <c r="S639" s="70"/>
      <c r="T639" s="70"/>
      <c r="U639" s="70"/>
      <c r="V639" s="70"/>
      <c r="W639" s="70"/>
      <c r="X639" s="70"/>
      <c r="Y639" s="70"/>
      <c r="Z639" s="70"/>
    </row>
    <row r="640" spans="1:26" ht="15.75" customHeight="1" x14ac:dyDescent="0.3">
      <c r="A640" s="70"/>
      <c r="B640" s="70"/>
      <c r="C640" s="70"/>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spans="1:26" ht="15.75" customHeight="1" x14ac:dyDescent="0.3">
      <c r="A641" s="70"/>
      <c r="B641" s="70"/>
      <c r="C641" s="70"/>
      <c r="D641" s="70"/>
      <c r="E641" s="70"/>
      <c r="F641" s="70"/>
      <c r="G641" s="70"/>
      <c r="H641" s="70"/>
      <c r="I641" s="70"/>
      <c r="J641" s="70"/>
      <c r="K641" s="70"/>
      <c r="L641" s="70"/>
      <c r="M641" s="70"/>
      <c r="N641" s="70"/>
      <c r="O641" s="70"/>
      <c r="P641" s="70"/>
      <c r="Q641" s="70"/>
      <c r="R641" s="70"/>
      <c r="S641" s="70"/>
      <c r="T641" s="70"/>
      <c r="U641" s="70"/>
      <c r="V641" s="70"/>
      <c r="W641" s="70"/>
      <c r="X641" s="70"/>
      <c r="Y641" s="70"/>
      <c r="Z641" s="70"/>
    </row>
    <row r="642" spans="1:26" ht="15.75" customHeight="1" x14ac:dyDescent="0.3">
      <c r="A642" s="70"/>
      <c r="B642" s="70"/>
      <c r="C642" s="70"/>
      <c r="D642" s="70"/>
      <c r="E642" s="70"/>
      <c r="F642" s="70"/>
      <c r="G642" s="70"/>
      <c r="H642" s="70"/>
      <c r="I642" s="70"/>
      <c r="J642" s="70"/>
      <c r="K642" s="70"/>
      <c r="L642" s="70"/>
      <c r="M642" s="70"/>
      <c r="N642" s="70"/>
      <c r="O642" s="70"/>
      <c r="P642" s="70"/>
      <c r="Q642" s="70"/>
      <c r="R642" s="70"/>
      <c r="S642" s="70"/>
      <c r="T642" s="70"/>
      <c r="U642" s="70"/>
      <c r="V642" s="70"/>
      <c r="W642" s="70"/>
      <c r="X642" s="70"/>
      <c r="Y642" s="70"/>
      <c r="Z642" s="70"/>
    </row>
    <row r="643" spans="1:26" ht="15.75" customHeight="1" x14ac:dyDescent="0.3">
      <c r="A643" s="70"/>
      <c r="B643" s="70"/>
      <c r="C643" s="70"/>
      <c r="D643" s="70"/>
      <c r="E643" s="70"/>
      <c r="F643" s="70"/>
      <c r="G643" s="70"/>
      <c r="H643" s="70"/>
      <c r="I643" s="70"/>
      <c r="J643" s="70"/>
      <c r="K643" s="70"/>
      <c r="L643" s="70"/>
      <c r="M643" s="70"/>
      <c r="N643" s="70"/>
      <c r="O643" s="70"/>
      <c r="P643" s="70"/>
      <c r="Q643" s="70"/>
      <c r="R643" s="70"/>
      <c r="S643" s="70"/>
      <c r="T643" s="70"/>
      <c r="U643" s="70"/>
      <c r="V643" s="70"/>
      <c r="W643" s="70"/>
      <c r="X643" s="70"/>
      <c r="Y643" s="70"/>
      <c r="Z643" s="70"/>
    </row>
    <row r="644" spans="1:26" ht="15.75" customHeight="1" x14ac:dyDescent="0.3">
      <c r="A644" s="70"/>
      <c r="B644" s="70"/>
      <c r="C644" s="70"/>
      <c r="D644" s="70"/>
      <c r="E644" s="70"/>
      <c r="F644" s="70"/>
      <c r="G644" s="70"/>
      <c r="H644" s="70"/>
      <c r="I644" s="70"/>
      <c r="J644" s="70"/>
      <c r="K644" s="70"/>
      <c r="L644" s="70"/>
      <c r="M644" s="70"/>
      <c r="N644" s="70"/>
      <c r="O644" s="70"/>
      <c r="P644" s="70"/>
      <c r="Q644" s="70"/>
      <c r="R644" s="70"/>
      <c r="S644" s="70"/>
      <c r="T644" s="70"/>
      <c r="U644" s="70"/>
      <c r="V644" s="70"/>
      <c r="W644" s="70"/>
      <c r="X644" s="70"/>
      <c r="Y644" s="70"/>
      <c r="Z644" s="70"/>
    </row>
    <row r="645" spans="1:26" ht="15.75" customHeight="1" x14ac:dyDescent="0.3">
      <c r="A645" s="70"/>
      <c r="B645" s="70"/>
      <c r="C645" s="70"/>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spans="1:26" ht="15.75" customHeight="1" x14ac:dyDescent="0.3">
      <c r="A646" s="70"/>
      <c r="B646" s="70"/>
      <c r="C646" s="70"/>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spans="1:26" ht="15.75" customHeight="1" x14ac:dyDescent="0.3">
      <c r="A647" s="70"/>
      <c r="B647" s="70"/>
      <c r="C647" s="70"/>
      <c r="D647" s="70"/>
      <c r="E647" s="70"/>
      <c r="F647" s="70"/>
      <c r="G647" s="70"/>
      <c r="H647" s="70"/>
      <c r="I647" s="70"/>
      <c r="J647" s="70"/>
      <c r="K647" s="70"/>
      <c r="L647" s="70"/>
      <c r="M647" s="70"/>
      <c r="N647" s="70"/>
      <c r="O647" s="70"/>
      <c r="P647" s="70"/>
      <c r="Q647" s="70"/>
      <c r="R647" s="70"/>
      <c r="S647" s="70"/>
      <c r="T647" s="70"/>
      <c r="U647" s="70"/>
      <c r="V647" s="70"/>
      <c r="W647" s="70"/>
      <c r="X647" s="70"/>
      <c r="Y647" s="70"/>
      <c r="Z647" s="70"/>
    </row>
    <row r="648" spans="1:26" ht="15.75" customHeight="1" x14ac:dyDescent="0.3">
      <c r="A648" s="70"/>
      <c r="B648" s="70"/>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row>
    <row r="649" spans="1:26" ht="15.75" customHeight="1" x14ac:dyDescent="0.3">
      <c r="A649" s="70"/>
      <c r="B649" s="70"/>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spans="1:26" ht="15.75" customHeight="1" x14ac:dyDescent="0.3">
      <c r="A650" s="70"/>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spans="1:26" ht="15.75" customHeight="1" x14ac:dyDescent="0.3">
      <c r="A651" s="70"/>
      <c r="B651" s="70"/>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row>
    <row r="652" spans="1:26" ht="15.75" customHeight="1" x14ac:dyDescent="0.3">
      <c r="A652" s="70"/>
      <c r="B652" s="70"/>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row>
    <row r="653" spans="1:26" ht="15.75" customHeight="1" x14ac:dyDescent="0.3">
      <c r="A653" s="70"/>
      <c r="B653" s="70"/>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row>
    <row r="654" spans="1:26" ht="15.75" customHeight="1" x14ac:dyDescent="0.3">
      <c r="A654" s="70"/>
      <c r="B654" s="70"/>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spans="1:26" ht="15.75" customHeight="1" x14ac:dyDescent="0.3">
      <c r="A655" s="70"/>
      <c r="B655" s="70"/>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spans="1:26" ht="15.75" customHeight="1" x14ac:dyDescent="0.3">
      <c r="A656" s="70"/>
      <c r="B656" s="70"/>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spans="1:26" ht="15.75" customHeight="1" x14ac:dyDescent="0.3">
      <c r="A657" s="70"/>
      <c r="B657" s="70"/>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row>
    <row r="658" spans="1:26" ht="15.75" customHeight="1" x14ac:dyDescent="0.3">
      <c r="A658" s="70"/>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spans="1:26" ht="15.75" customHeight="1" x14ac:dyDescent="0.3">
      <c r="A659" s="70"/>
      <c r="B659" s="70"/>
      <c r="C659" s="70"/>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spans="1:26" ht="15.75" customHeight="1" x14ac:dyDescent="0.3">
      <c r="A660" s="70"/>
      <c r="B660" s="70"/>
      <c r="C660" s="70"/>
      <c r="D660" s="70"/>
      <c r="E660" s="70"/>
      <c r="F660" s="70"/>
      <c r="G660" s="70"/>
      <c r="H660" s="70"/>
      <c r="I660" s="70"/>
      <c r="J660" s="70"/>
      <c r="K660" s="70"/>
      <c r="L660" s="70"/>
      <c r="M660" s="70"/>
      <c r="N660" s="70"/>
      <c r="O660" s="70"/>
      <c r="P660" s="70"/>
      <c r="Q660" s="70"/>
      <c r="R660" s="70"/>
      <c r="S660" s="70"/>
      <c r="T660" s="70"/>
      <c r="U660" s="70"/>
      <c r="V660" s="70"/>
      <c r="W660" s="70"/>
      <c r="X660" s="70"/>
      <c r="Y660" s="70"/>
      <c r="Z660" s="70"/>
    </row>
    <row r="661" spans="1:26" ht="15.75" customHeight="1" x14ac:dyDescent="0.3">
      <c r="A661" s="70"/>
      <c r="B661" s="70"/>
      <c r="C661" s="70"/>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spans="1:26" ht="15.75" customHeight="1" x14ac:dyDescent="0.3">
      <c r="A662" s="70"/>
      <c r="B662" s="70"/>
      <c r="C662" s="70"/>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spans="1:26" ht="15.75" customHeight="1" x14ac:dyDescent="0.3">
      <c r="A663" s="70"/>
      <c r="B663" s="70"/>
      <c r="C663" s="70"/>
      <c r="D663" s="70"/>
      <c r="E663" s="70"/>
      <c r="F663" s="70"/>
      <c r="G663" s="70"/>
      <c r="H663" s="70"/>
      <c r="I663" s="70"/>
      <c r="J663" s="70"/>
      <c r="K663" s="70"/>
      <c r="L663" s="70"/>
      <c r="M663" s="70"/>
      <c r="N663" s="70"/>
      <c r="O663" s="70"/>
      <c r="P663" s="70"/>
      <c r="Q663" s="70"/>
      <c r="R663" s="70"/>
      <c r="S663" s="70"/>
      <c r="T663" s="70"/>
      <c r="U663" s="70"/>
      <c r="V663" s="70"/>
      <c r="W663" s="70"/>
      <c r="X663" s="70"/>
      <c r="Y663" s="70"/>
      <c r="Z663" s="70"/>
    </row>
    <row r="664" spans="1:26" ht="15.75" customHeight="1" x14ac:dyDescent="0.3">
      <c r="A664" s="70"/>
      <c r="B664" s="70"/>
      <c r="C664" s="70"/>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spans="1:26" ht="15.75" customHeight="1" x14ac:dyDescent="0.3">
      <c r="A665" s="70"/>
      <c r="B665" s="70"/>
      <c r="C665" s="70"/>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spans="1:26" ht="15.75" customHeight="1" x14ac:dyDescent="0.3">
      <c r="A666" s="70"/>
      <c r="B666" s="70"/>
      <c r="C666" s="70"/>
      <c r="D666" s="70"/>
      <c r="E666" s="70"/>
      <c r="F666" s="70"/>
      <c r="G666" s="70"/>
      <c r="H666" s="70"/>
      <c r="I666" s="70"/>
      <c r="J666" s="70"/>
      <c r="K666" s="70"/>
      <c r="L666" s="70"/>
      <c r="M666" s="70"/>
      <c r="N666" s="70"/>
      <c r="O666" s="70"/>
      <c r="P666" s="70"/>
      <c r="Q666" s="70"/>
      <c r="R666" s="70"/>
      <c r="S666" s="70"/>
      <c r="T666" s="70"/>
      <c r="U666" s="70"/>
      <c r="V666" s="70"/>
      <c r="W666" s="70"/>
      <c r="X666" s="70"/>
      <c r="Y666" s="70"/>
      <c r="Z666" s="70"/>
    </row>
    <row r="667" spans="1:26" ht="15.75" customHeight="1" x14ac:dyDescent="0.3">
      <c r="A667" s="70"/>
      <c r="B667" s="70"/>
      <c r="C667" s="70"/>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spans="1:26" ht="15.75" customHeight="1" x14ac:dyDescent="0.3">
      <c r="A668" s="70"/>
      <c r="B668" s="70"/>
      <c r="C668" s="70"/>
      <c r="D668" s="70"/>
      <c r="E668" s="70"/>
      <c r="F668" s="70"/>
      <c r="G668" s="70"/>
      <c r="H668" s="70"/>
      <c r="I668" s="70"/>
      <c r="J668" s="70"/>
      <c r="K668" s="70"/>
      <c r="L668" s="70"/>
      <c r="M668" s="70"/>
      <c r="N668" s="70"/>
      <c r="O668" s="70"/>
      <c r="P668" s="70"/>
      <c r="Q668" s="70"/>
      <c r="R668" s="70"/>
      <c r="S668" s="70"/>
      <c r="T668" s="70"/>
      <c r="U668" s="70"/>
      <c r="V668" s="70"/>
      <c r="W668" s="70"/>
      <c r="X668" s="70"/>
      <c r="Y668" s="70"/>
      <c r="Z668" s="70"/>
    </row>
    <row r="669" spans="1:26" ht="15.75" customHeight="1" x14ac:dyDescent="0.3">
      <c r="A669" s="70"/>
      <c r="B669" s="70"/>
      <c r="C669" s="70"/>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spans="1:26" ht="15.75" customHeight="1" x14ac:dyDescent="0.3">
      <c r="A670" s="70"/>
      <c r="B670" s="70"/>
      <c r="C670" s="70"/>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spans="1:26" ht="15.75" customHeight="1" x14ac:dyDescent="0.3">
      <c r="A671" s="70"/>
      <c r="B671" s="70"/>
      <c r="C671" s="70"/>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spans="1:26" ht="15.75" customHeight="1" x14ac:dyDescent="0.3">
      <c r="A672" s="70"/>
      <c r="B672" s="70"/>
      <c r="C672" s="70"/>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spans="1:26" ht="15.75" customHeight="1" x14ac:dyDescent="0.3">
      <c r="A673" s="70"/>
      <c r="B673" s="70"/>
      <c r="C673" s="70"/>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spans="1:26" ht="15.75" customHeight="1" x14ac:dyDescent="0.3">
      <c r="A674" s="70"/>
      <c r="B674" s="70"/>
      <c r="C674" s="70"/>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spans="1:26" ht="15.75" customHeight="1" x14ac:dyDescent="0.3">
      <c r="A675" s="70"/>
      <c r="B675" s="70"/>
      <c r="C675" s="70"/>
      <c r="D675" s="70"/>
      <c r="E675" s="70"/>
      <c r="F675" s="70"/>
      <c r="G675" s="70"/>
      <c r="H675" s="70"/>
      <c r="I675" s="70"/>
      <c r="J675" s="70"/>
      <c r="K675" s="70"/>
      <c r="L675" s="70"/>
      <c r="M675" s="70"/>
      <c r="N675" s="70"/>
      <c r="O675" s="70"/>
      <c r="P675" s="70"/>
      <c r="Q675" s="70"/>
      <c r="R675" s="70"/>
      <c r="S675" s="70"/>
      <c r="T675" s="70"/>
      <c r="U675" s="70"/>
      <c r="V675" s="70"/>
      <c r="W675" s="70"/>
      <c r="X675" s="70"/>
      <c r="Y675" s="70"/>
      <c r="Z675" s="70"/>
    </row>
    <row r="676" spans="1:26" ht="15.75" customHeight="1" x14ac:dyDescent="0.3">
      <c r="A676" s="70"/>
      <c r="B676" s="70"/>
      <c r="C676" s="70"/>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spans="1:26" ht="15.75" customHeight="1" x14ac:dyDescent="0.3">
      <c r="A677" s="70"/>
      <c r="B677" s="70"/>
      <c r="C677" s="70"/>
      <c r="D677" s="70"/>
      <c r="E677" s="70"/>
      <c r="F677" s="70"/>
      <c r="G677" s="70"/>
      <c r="H677" s="70"/>
      <c r="I677" s="70"/>
      <c r="J677" s="70"/>
      <c r="K677" s="70"/>
      <c r="L677" s="70"/>
      <c r="M677" s="70"/>
      <c r="N677" s="70"/>
      <c r="O677" s="70"/>
      <c r="P677" s="70"/>
      <c r="Q677" s="70"/>
      <c r="R677" s="70"/>
      <c r="S677" s="70"/>
      <c r="T677" s="70"/>
      <c r="U677" s="70"/>
      <c r="V677" s="70"/>
      <c r="W677" s="70"/>
      <c r="X677" s="70"/>
      <c r="Y677" s="70"/>
      <c r="Z677" s="70"/>
    </row>
    <row r="678" spans="1:26" ht="15.75" customHeight="1" x14ac:dyDescent="0.3">
      <c r="A678" s="70"/>
      <c r="B678" s="70"/>
      <c r="C678" s="70"/>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spans="1:26" ht="15.75" customHeight="1" x14ac:dyDescent="0.3">
      <c r="A679" s="70"/>
      <c r="B679" s="70"/>
      <c r="C679" s="70"/>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spans="1:26" ht="15.75" customHeight="1" x14ac:dyDescent="0.3">
      <c r="A680" s="70"/>
      <c r="B680" s="70"/>
      <c r="C680" s="70"/>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spans="1:26" ht="15.75" customHeight="1" x14ac:dyDescent="0.3">
      <c r="A681" s="70"/>
      <c r="B681" s="70"/>
      <c r="C681" s="70"/>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spans="1:26" ht="15.75" customHeight="1" x14ac:dyDescent="0.3">
      <c r="A682" s="70"/>
      <c r="B682" s="70"/>
      <c r="C682" s="70"/>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spans="1:26" ht="15.75" customHeight="1" x14ac:dyDescent="0.3">
      <c r="A683" s="70"/>
      <c r="B683" s="70"/>
      <c r="C683" s="70"/>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spans="1:26" ht="15.75" customHeight="1" x14ac:dyDescent="0.3">
      <c r="A684" s="70"/>
      <c r="B684" s="70"/>
      <c r="C684" s="70"/>
      <c r="D684" s="70"/>
      <c r="E684" s="70"/>
      <c r="F684" s="70"/>
      <c r="G684" s="70"/>
      <c r="H684" s="70"/>
      <c r="I684" s="70"/>
      <c r="J684" s="70"/>
      <c r="K684" s="70"/>
      <c r="L684" s="70"/>
      <c r="M684" s="70"/>
      <c r="N684" s="70"/>
      <c r="O684" s="70"/>
      <c r="P684" s="70"/>
      <c r="Q684" s="70"/>
      <c r="R684" s="70"/>
      <c r="S684" s="70"/>
      <c r="T684" s="70"/>
      <c r="U684" s="70"/>
      <c r="V684" s="70"/>
      <c r="W684" s="70"/>
      <c r="X684" s="70"/>
      <c r="Y684" s="70"/>
      <c r="Z684" s="70"/>
    </row>
    <row r="685" spans="1:26" ht="15.75" customHeight="1" x14ac:dyDescent="0.3">
      <c r="A685" s="70"/>
      <c r="B685" s="70"/>
      <c r="C685" s="70"/>
      <c r="D685" s="70"/>
      <c r="E685" s="70"/>
      <c r="F685" s="70"/>
      <c r="G685" s="70"/>
      <c r="H685" s="70"/>
      <c r="I685" s="70"/>
      <c r="J685" s="70"/>
      <c r="K685" s="70"/>
      <c r="L685" s="70"/>
      <c r="M685" s="70"/>
      <c r="N685" s="70"/>
      <c r="O685" s="70"/>
      <c r="P685" s="70"/>
      <c r="Q685" s="70"/>
      <c r="R685" s="70"/>
      <c r="S685" s="70"/>
      <c r="T685" s="70"/>
      <c r="U685" s="70"/>
      <c r="V685" s="70"/>
      <c r="W685" s="70"/>
      <c r="X685" s="70"/>
      <c r="Y685" s="70"/>
      <c r="Z685" s="70"/>
    </row>
    <row r="686" spans="1:26" ht="15.75" customHeight="1" x14ac:dyDescent="0.3">
      <c r="A686" s="70"/>
      <c r="B686" s="70"/>
      <c r="C686" s="70"/>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spans="1:26" ht="15.75" customHeight="1" x14ac:dyDescent="0.3">
      <c r="A687" s="70"/>
      <c r="B687" s="70"/>
      <c r="C687" s="70"/>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spans="1:26" ht="15.75" customHeight="1" x14ac:dyDescent="0.3">
      <c r="A688" s="70"/>
      <c r="B688" s="70"/>
      <c r="C688" s="70"/>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spans="1:26" ht="15.75" customHeight="1" x14ac:dyDescent="0.3">
      <c r="A689" s="70"/>
      <c r="B689" s="70"/>
      <c r="C689" s="70"/>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spans="1:26" ht="15.75" customHeight="1" x14ac:dyDescent="0.3">
      <c r="A690" s="70"/>
      <c r="B690" s="70"/>
      <c r="C690" s="70"/>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spans="1:26" ht="15.75" customHeight="1" x14ac:dyDescent="0.3">
      <c r="A691" s="70"/>
      <c r="B691" s="70"/>
      <c r="C691" s="70"/>
      <c r="D691" s="70"/>
      <c r="E691" s="70"/>
      <c r="F691" s="70"/>
      <c r="G691" s="70"/>
      <c r="H691" s="70"/>
      <c r="I691" s="70"/>
      <c r="J691" s="70"/>
      <c r="K691" s="70"/>
      <c r="L691" s="70"/>
      <c r="M691" s="70"/>
      <c r="N691" s="70"/>
      <c r="O691" s="70"/>
      <c r="P691" s="70"/>
      <c r="Q691" s="70"/>
      <c r="R691" s="70"/>
      <c r="S691" s="70"/>
      <c r="T691" s="70"/>
      <c r="U691" s="70"/>
      <c r="V691" s="70"/>
      <c r="W691" s="70"/>
      <c r="X691" s="70"/>
      <c r="Y691" s="70"/>
      <c r="Z691" s="70"/>
    </row>
    <row r="692" spans="1:26" ht="15.75" customHeight="1" x14ac:dyDescent="0.3">
      <c r="A692" s="70"/>
      <c r="B692" s="70"/>
      <c r="C692" s="70"/>
      <c r="D692" s="70"/>
      <c r="E692" s="70"/>
      <c r="F692" s="70"/>
      <c r="G692" s="70"/>
      <c r="H692" s="70"/>
      <c r="I692" s="70"/>
      <c r="J692" s="70"/>
      <c r="K692" s="70"/>
      <c r="L692" s="70"/>
      <c r="M692" s="70"/>
      <c r="N692" s="70"/>
      <c r="O692" s="70"/>
      <c r="P692" s="70"/>
      <c r="Q692" s="70"/>
      <c r="R692" s="70"/>
      <c r="S692" s="70"/>
      <c r="T692" s="70"/>
      <c r="U692" s="70"/>
      <c r="V692" s="70"/>
      <c r="W692" s="70"/>
      <c r="X692" s="70"/>
      <c r="Y692" s="70"/>
      <c r="Z692" s="70"/>
    </row>
    <row r="693" spans="1:26" ht="15.75" customHeight="1" x14ac:dyDescent="0.3">
      <c r="A693" s="70"/>
      <c r="B693" s="70"/>
      <c r="C693" s="70"/>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spans="1:26" ht="15.75" customHeight="1" x14ac:dyDescent="0.3">
      <c r="A694" s="70"/>
      <c r="B694" s="70"/>
      <c r="C694" s="70"/>
      <c r="D694" s="70"/>
      <c r="E694" s="70"/>
      <c r="F694" s="70"/>
      <c r="G694" s="70"/>
      <c r="H694" s="70"/>
      <c r="I694" s="70"/>
      <c r="J694" s="70"/>
      <c r="K694" s="70"/>
      <c r="L694" s="70"/>
      <c r="M694" s="70"/>
      <c r="N694" s="70"/>
      <c r="O694" s="70"/>
      <c r="P694" s="70"/>
      <c r="Q694" s="70"/>
      <c r="R694" s="70"/>
      <c r="S694" s="70"/>
      <c r="T694" s="70"/>
      <c r="U694" s="70"/>
      <c r="V694" s="70"/>
      <c r="W694" s="70"/>
      <c r="X694" s="70"/>
      <c r="Y694" s="70"/>
      <c r="Z694" s="70"/>
    </row>
    <row r="695" spans="1:26" ht="15.75" customHeight="1" x14ac:dyDescent="0.3">
      <c r="A695" s="70"/>
      <c r="B695" s="70"/>
      <c r="C695" s="70"/>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spans="1:26" ht="15.75" customHeight="1" x14ac:dyDescent="0.3">
      <c r="A696" s="70"/>
      <c r="B696" s="70"/>
      <c r="C696" s="70"/>
      <c r="D696" s="70"/>
      <c r="E696" s="70"/>
      <c r="F696" s="70"/>
      <c r="G696" s="70"/>
      <c r="H696" s="70"/>
      <c r="I696" s="70"/>
      <c r="J696" s="70"/>
      <c r="K696" s="70"/>
      <c r="L696" s="70"/>
      <c r="M696" s="70"/>
      <c r="N696" s="70"/>
      <c r="O696" s="70"/>
      <c r="P696" s="70"/>
      <c r="Q696" s="70"/>
      <c r="R696" s="70"/>
      <c r="S696" s="70"/>
      <c r="T696" s="70"/>
      <c r="U696" s="70"/>
      <c r="V696" s="70"/>
      <c r="W696" s="70"/>
      <c r="X696" s="70"/>
      <c r="Y696" s="70"/>
      <c r="Z696" s="70"/>
    </row>
    <row r="697" spans="1:26" ht="15.75" customHeight="1" x14ac:dyDescent="0.3">
      <c r="A697" s="70"/>
      <c r="B697" s="70"/>
      <c r="C697" s="70"/>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spans="1:26" ht="15.75" customHeight="1" x14ac:dyDescent="0.3">
      <c r="A698" s="70"/>
      <c r="B698" s="70"/>
      <c r="C698" s="70"/>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spans="1:26" ht="15.75" customHeight="1" x14ac:dyDescent="0.3">
      <c r="A699" s="70"/>
      <c r="B699" s="70"/>
      <c r="C699" s="70"/>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spans="1:26" ht="15.75" customHeight="1" x14ac:dyDescent="0.3">
      <c r="A700" s="70"/>
      <c r="B700" s="70"/>
      <c r="C700" s="70"/>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spans="1:26" ht="15.75" customHeight="1" x14ac:dyDescent="0.3">
      <c r="A701" s="70"/>
      <c r="B701" s="70"/>
      <c r="C701" s="70"/>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spans="1:26" ht="15.75" customHeight="1" x14ac:dyDescent="0.3">
      <c r="A702" s="70"/>
      <c r="B702" s="70"/>
      <c r="C702" s="70"/>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spans="1:26" ht="15.75" customHeight="1" x14ac:dyDescent="0.3">
      <c r="A703" s="70"/>
      <c r="B703" s="70"/>
      <c r="C703" s="70"/>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spans="1:26" ht="15.75" customHeight="1" x14ac:dyDescent="0.3">
      <c r="A704" s="70"/>
      <c r="B704" s="70"/>
      <c r="C704" s="70"/>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spans="1:26" ht="15.75" customHeight="1" x14ac:dyDescent="0.3">
      <c r="A705" s="70"/>
      <c r="B705" s="70"/>
      <c r="C705" s="70"/>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spans="1:26" ht="15.75" customHeight="1" x14ac:dyDescent="0.3">
      <c r="A706" s="70"/>
      <c r="B706" s="70"/>
      <c r="C706" s="70"/>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spans="1:26" ht="15.75" customHeight="1" x14ac:dyDescent="0.3">
      <c r="A707" s="70"/>
      <c r="B707" s="70"/>
      <c r="C707" s="70"/>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spans="1:26" ht="15.75" customHeight="1" x14ac:dyDescent="0.3">
      <c r="A708" s="70"/>
      <c r="B708" s="70"/>
      <c r="C708" s="70"/>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spans="1:26" ht="15.75" customHeight="1" x14ac:dyDescent="0.3">
      <c r="A709" s="70"/>
      <c r="B709" s="70"/>
      <c r="C709" s="70"/>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spans="1:26" ht="15.75" customHeight="1" x14ac:dyDescent="0.3">
      <c r="A710" s="70"/>
      <c r="B710" s="70"/>
      <c r="C710" s="70"/>
      <c r="D710" s="70"/>
      <c r="E710" s="70"/>
      <c r="F710" s="70"/>
      <c r="G710" s="70"/>
      <c r="H710" s="70"/>
      <c r="I710" s="70"/>
      <c r="J710" s="70"/>
      <c r="K710" s="70"/>
      <c r="L710" s="70"/>
      <c r="M710" s="70"/>
      <c r="N710" s="70"/>
      <c r="O710" s="70"/>
      <c r="P710" s="70"/>
      <c r="Q710" s="70"/>
      <c r="R710" s="70"/>
      <c r="S710" s="70"/>
      <c r="T710" s="70"/>
      <c r="U710" s="70"/>
      <c r="V710" s="70"/>
      <c r="W710" s="70"/>
      <c r="X710" s="70"/>
      <c r="Y710" s="70"/>
      <c r="Z710" s="70"/>
    </row>
    <row r="711" spans="1:26" ht="15.75" customHeight="1" x14ac:dyDescent="0.3">
      <c r="A711" s="70"/>
      <c r="B711" s="70"/>
      <c r="C711" s="70"/>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spans="1:26" ht="15.75" customHeight="1" x14ac:dyDescent="0.3">
      <c r="A712" s="70"/>
      <c r="B712" s="70"/>
      <c r="C712" s="70"/>
      <c r="D712" s="70"/>
      <c r="E712" s="70"/>
      <c r="F712" s="70"/>
      <c r="G712" s="70"/>
      <c r="H712" s="70"/>
      <c r="I712" s="70"/>
      <c r="J712" s="70"/>
      <c r="K712" s="70"/>
      <c r="L712" s="70"/>
      <c r="M712" s="70"/>
      <c r="N712" s="70"/>
      <c r="O712" s="70"/>
      <c r="P712" s="70"/>
      <c r="Q712" s="70"/>
      <c r="R712" s="70"/>
      <c r="S712" s="70"/>
      <c r="T712" s="70"/>
      <c r="U712" s="70"/>
      <c r="V712" s="70"/>
      <c r="W712" s="70"/>
      <c r="X712" s="70"/>
      <c r="Y712" s="70"/>
      <c r="Z712" s="70"/>
    </row>
    <row r="713" spans="1:26" ht="15.75" customHeight="1" x14ac:dyDescent="0.3">
      <c r="A713" s="70"/>
      <c r="B713" s="70"/>
      <c r="C713" s="70"/>
      <c r="D713" s="70"/>
      <c r="E713" s="70"/>
      <c r="F713" s="70"/>
      <c r="G713" s="70"/>
      <c r="H713" s="70"/>
      <c r="I713" s="70"/>
      <c r="J713" s="70"/>
      <c r="K713" s="70"/>
      <c r="L713" s="70"/>
      <c r="M713" s="70"/>
      <c r="N713" s="70"/>
      <c r="O713" s="70"/>
      <c r="P713" s="70"/>
      <c r="Q713" s="70"/>
      <c r="R713" s="70"/>
      <c r="S713" s="70"/>
      <c r="T713" s="70"/>
      <c r="U713" s="70"/>
      <c r="V713" s="70"/>
      <c r="W713" s="70"/>
      <c r="X713" s="70"/>
      <c r="Y713" s="70"/>
      <c r="Z713" s="70"/>
    </row>
    <row r="714" spans="1:26" ht="15.75" customHeight="1" x14ac:dyDescent="0.3">
      <c r="A714" s="70"/>
      <c r="B714" s="70"/>
      <c r="C714" s="70"/>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spans="1:26" ht="15.75" customHeight="1" x14ac:dyDescent="0.3">
      <c r="A715" s="70"/>
      <c r="B715" s="70"/>
      <c r="C715" s="70"/>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spans="1:26" ht="15.75" customHeight="1" x14ac:dyDescent="0.3">
      <c r="A716" s="70"/>
      <c r="B716" s="70"/>
      <c r="C716" s="70"/>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spans="1:26" ht="15.75" customHeight="1" x14ac:dyDescent="0.3">
      <c r="A717" s="70"/>
      <c r="B717" s="70"/>
      <c r="C717" s="70"/>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spans="1:26" ht="15.75" customHeight="1" x14ac:dyDescent="0.3">
      <c r="A718" s="70"/>
      <c r="B718" s="70"/>
      <c r="C718" s="70"/>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spans="1:26" ht="15.75" customHeight="1" x14ac:dyDescent="0.3">
      <c r="A719" s="70"/>
      <c r="B719" s="70"/>
      <c r="C719" s="70"/>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spans="1:26" ht="15.75" customHeight="1" x14ac:dyDescent="0.3">
      <c r="A720" s="70"/>
      <c r="B720" s="70"/>
      <c r="C720" s="70"/>
      <c r="D720" s="70"/>
      <c r="E720" s="70"/>
      <c r="F720" s="70"/>
      <c r="G720" s="70"/>
      <c r="H720" s="70"/>
      <c r="I720" s="70"/>
      <c r="J720" s="70"/>
      <c r="K720" s="70"/>
      <c r="L720" s="70"/>
      <c r="M720" s="70"/>
      <c r="N720" s="70"/>
      <c r="O720" s="70"/>
      <c r="P720" s="70"/>
      <c r="Q720" s="70"/>
      <c r="R720" s="70"/>
      <c r="S720" s="70"/>
      <c r="T720" s="70"/>
      <c r="U720" s="70"/>
      <c r="V720" s="70"/>
      <c r="W720" s="70"/>
      <c r="X720" s="70"/>
      <c r="Y720" s="70"/>
      <c r="Z720" s="70"/>
    </row>
    <row r="721" spans="1:26" ht="15.75" customHeight="1" x14ac:dyDescent="0.3">
      <c r="A721" s="70"/>
      <c r="B721" s="70"/>
      <c r="C721" s="70"/>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spans="1:26" ht="15.75" customHeight="1" x14ac:dyDescent="0.3">
      <c r="A722" s="70"/>
      <c r="B722" s="70"/>
      <c r="C722" s="70"/>
      <c r="D722" s="70"/>
      <c r="E722" s="70"/>
      <c r="F722" s="70"/>
      <c r="G722" s="70"/>
      <c r="H722" s="70"/>
      <c r="I722" s="70"/>
      <c r="J722" s="70"/>
      <c r="K722" s="70"/>
      <c r="L722" s="70"/>
      <c r="M722" s="70"/>
      <c r="N722" s="70"/>
      <c r="O722" s="70"/>
      <c r="P722" s="70"/>
      <c r="Q722" s="70"/>
      <c r="R722" s="70"/>
      <c r="S722" s="70"/>
      <c r="T722" s="70"/>
      <c r="U722" s="70"/>
      <c r="V722" s="70"/>
      <c r="W722" s="70"/>
      <c r="X722" s="70"/>
      <c r="Y722" s="70"/>
      <c r="Z722" s="70"/>
    </row>
    <row r="723" spans="1:26" ht="15.75" customHeight="1" x14ac:dyDescent="0.3">
      <c r="A723" s="70"/>
      <c r="B723" s="70"/>
      <c r="C723" s="70"/>
      <c r="D723" s="70"/>
      <c r="E723" s="70"/>
      <c r="F723" s="70"/>
      <c r="G723" s="70"/>
      <c r="H723" s="70"/>
      <c r="I723" s="70"/>
      <c r="J723" s="70"/>
      <c r="K723" s="70"/>
      <c r="L723" s="70"/>
      <c r="M723" s="70"/>
      <c r="N723" s="70"/>
      <c r="O723" s="70"/>
      <c r="P723" s="70"/>
      <c r="Q723" s="70"/>
      <c r="R723" s="70"/>
      <c r="S723" s="70"/>
      <c r="T723" s="70"/>
      <c r="U723" s="70"/>
      <c r="V723" s="70"/>
      <c r="W723" s="70"/>
      <c r="X723" s="70"/>
      <c r="Y723" s="70"/>
      <c r="Z723" s="70"/>
    </row>
    <row r="724" spans="1:26" ht="15.75" customHeight="1" x14ac:dyDescent="0.3">
      <c r="A724" s="70"/>
      <c r="B724" s="70"/>
      <c r="C724" s="70"/>
      <c r="D724" s="70"/>
      <c r="E724" s="70"/>
      <c r="F724" s="70"/>
      <c r="G724" s="70"/>
      <c r="H724" s="70"/>
      <c r="I724" s="70"/>
      <c r="J724" s="70"/>
      <c r="K724" s="70"/>
      <c r="L724" s="70"/>
      <c r="M724" s="70"/>
      <c r="N724" s="70"/>
      <c r="O724" s="70"/>
      <c r="P724" s="70"/>
      <c r="Q724" s="70"/>
      <c r="R724" s="70"/>
      <c r="S724" s="70"/>
      <c r="T724" s="70"/>
      <c r="U724" s="70"/>
      <c r="V724" s="70"/>
      <c r="W724" s="70"/>
      <c r="X724" s="70"/>
      <c r="Y724" s="70"/>
      <c r="Z724" s="70"/>
    </row>
    <row r="725" spans="1:26" ht="15.75" customHeight="1" x14ac:dyDescent="0.3">
      <c r="A725" s="70"/>
      <c r="B725" s="70"/>
      <c r="C725" s="70"/>
      <c r="D725" s="70"/>
      <c r="E725" s="70"/>
      <c r="F725" s="70"/>
      <c r="G725" s="70"/>
      <c r="H725" s="70"/>
      <c r="I725" s="70"/>
      <c r="J725" s="70"/>
      <c r="K725" s="70"/>
      <c r="L725" s="70"/>
      <c r="M725" s="70"/>
      <c r="N725" s="70"/>
      <c r="O725" s="70"/>
      <c r="P725" s="70"/>
      <c r="Q725" s="70"/>
      <c r="R725" s="70"/>
      <c r="S725" s="70"/>
      <c r="T725" s="70"/>
      <c r="U725" s="70"/>
      <c r="V725" s="70"/>
      <c r="W725" s="70"/>
      <c r="X725" s="70"/>
      <c r="Y725" s="70"/>
      <c r="Z725" s="70"/>
    </row>
    <row r="726" spans="1:26" ht="15.75" customHeight="1" x14ac:dyDescent="0.3">
      <c r="A726" s="70"/>
      <c r="B726" s="70"/>
      <c r="C726" s="70"/>
      <c r="D726" s="70"/>
      <c r="E726" s="70"/>
      <c r="F726" s="70"/>
      <c r="G726" s="70"/>
      <c r="H726" s="70"/>
      <c r="I726" s="70"/>
      <c r="J726" s="70"/>
      <c r="K726" s="70"/>
      <c r="L726" s="70"/>
      <c r="M726" s="70"/>
      <c r="N726" s="70"/>
      <c r="O726" s="70"/>
      <c r="P726" s="70"/>
      <c r="Q726" s="70"/>
      <c r="R726" s="70"/>
      <c r="S726" s="70"/>
      <c r="T726" s="70"/>
      <c r="U726" s="70"/>
      <c r="V726" s="70"/>
      <c r="W726" s="70"/>
      <c r="X726" s="70"/>
      <c r="Y726" s="70"/>
      <c r="Z726" s="70"/>
    </row>
    <row r="727" spans="1:26" ht="15.75" customHeight="1" x14ac:dyDescent="0.3">
      <c r="A727" s="70"/>
      <c r="B727" s="70"/>
      <c r="C727" s="70"/>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spans="1:26" ht="15.75" customHeight="1" x14ac:dyDescent="0.3">
      <c r="A728" s="70"/>
      <c r="B728" s="70"/>
      <c r="C728" s="70"/>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spans="1:26" ht="15.75" customHeight="1" x14ac:dyDescent="0.3">
      <c r="A729" s="70"/>
      <c r="B729" s="70"/>
      <c r="C729" s="70"/>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spans="1:26" ht="15.75" customHeight="1" x14ac:dyDescent="0.3">
      <c r="A730" s="70"/>
      <c r="B730" s="70"/>
      <c r="C730" s="70"/>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spans="1:26" ht="15.75" customHeight="1" x14ac:dyDescent="0.3">
      <c r="A731" s="70"/>
      <c r="B731" s="70"/>
      <c r="C731" s="70"/>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spans="1:26" ht="15.75" customHeight="1" x14ac:dyDescent="0.3">
      <c r="A732" s="70"/>
      <c r="B732" s="70"/>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row>
    <row r="733" spans="1:26" ht="15.75" customHeight="1" x14ac:dyDescent="0.3">
      <c r="A733" s="70"/>
      <c r="B733" s="70"/>
      <c r="C733" s="70"/>
      <c r="D733" s="70"/>
      <c r="E733" s="70"/>
      <c r="F733" s="70"/>
      <c r="G733" s="70"/>
      <c r="H733" s="70"/>
      <c r="I733" s="70"/>
      <c r="J733" s="70"/>
      <c r="K733" s="70"/>
      <c r="L733" s="70"/>
      <c r="M733" s="70"/>
      <c r="N733" s="70"/>
      <c r="O733" s="70"/>
      <c r="P733" s="70"/>
      <c r="Q733" s="70"/>
      <c r="R733" s="70"/>
      <c r="S733" s="70"/>
      <c r="T733" s="70"/>
      <c r="U733" s="70"/>
      <c r="V733" s="70"/>
      <c r="W733" s="70"/>
      <c r="X733" s="70"/>
      <c r="Y733" s="70"/>
      <c r="Z733" s="70"/>
    </row>
    <row r="734" spans="1:26" ht="15.75" customHeight="1" x14ac:dyDescent="0.3">
      <c r="A734" s="70"/>
      <c r="B734" s="70"/>
      <c r="C734" s="70"/>
      <c r="D734" s="70"/>
      <c r="E734" s="70"/>
      <c r="F734" s="70"/>
      <c r="G734" s="70"/>
      <c r="H734" s="70"/>
      <c r="I734" s="70"/>
      <c r="J734" s="70"/>
      <c r="K734" s="70"/>
      <c r="L734" s="70"/>
      <c r="M734" s="70"/>
      <c r="N734" s="70"/>
      <c r="O734" s="70"/>
      <c r="P734" s="70"/>
      <c r="Q734" s="70"/>
      <c r="R734" s="70"/>
      <c r="S734" s="70"/>
      <c r="T734" s="70"/>
      <c r="U734" s="70"/>
      <c r="V734" s="70"/>
      <c r="W734" s="70"/>
      <c r="X734" s="70"/>
      <c r="Y734" s="70"/>
      <c r="Z734" s="70"/>
    </row>
    <row r="735" spans="1:26" ht="15.75" customHeight="1" x14ac:dyDescent="0.3">
      <c r="A735" s="70"/>
      <c r="B735" s="70"/>
      <c r="C735" s="70"/>
      <c r="D735" s="70"/>
      <c r="E735" s="70"/>
      <c r="F735" s="70"/>
      <c r="G735" s="70"/>
      <c r="H735" s="70"/>
      <c r="I735" s="70"/>
      <c r="J735" s="70"/>
      <c r="K735" s="70"/>
      <c r="L735" s="70"/>
      <c r="M735" s="70"/>
      <c r="N735" s="70"/>
      <c r="O735" s="70"/>
      <c r="P735" s="70"/>
      <c r="Q735" s="70"/>
      <c r="R735" s="70"/>
      <c r="S735" s="70"/>
      <c r="T735" s="70"/>
      <c r="U735" s="70"/>
      <c r="V735" s="70"/>
      <c r="W735" s="70"/>
      <c r="X735" s="70"/>
      <c r="Y735" s="70"/>
      <c r="Z735" s="70"/>
    </row>
    <row r="736" spans="1:26" ht="15.75" customHeight="1" x14ac:dyDescent="0.3">
      <c r="A736" s="70"/>
      <c r="B736" s="70"/>
      <c r="C736" s="70"/>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spans="1:26" ht="15.75" customHeight="1" x14ac:dyDescent="0.3">
      <c r="A737" s="70"/>
      <c r="B737" s="70"/>
      <c r="C737" s="70"/>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spans="1:26" ht="15.75" customHeight="1" x14ac:dyDescent="0.3">
      <c r="A738" s="70"/>
      <c r="B738" s="70"/>
      <c r="C738" s="70"/>
      <c r="D738" s="70"/>
      <c r="E738" s="70"/>
      <c r="F738" s="70"/>
      <c r="G738" s="70"/>
      <c r="H738" s="70"/>
      <c r="I738" s="70"/>
      <c r="J738" s="70"/>
      <c r="K738" s="70"/>
      <c r="L738" s="70"/>
      <c r="M738" s="70"/>
      <c r="N738" s="70"/>
      <c r="O738" s="70"/>
      <c r="P738" s="70"/>
      <c r="Q738" s="70"/>
      <c r="R738" s="70"/>
      <c r="S738" s="70"/>
      <c r="T738" s="70"/>
      <c r="U738" s="70"/>
      <c r="V738" s="70"/>
      <c r="W738" s="70"/>
      <c r="X738" s="70"/>
      <c r="Y738" s="70"/>
      <c r="Z738" s="70"/>
    </row>
    <row r="739" spans="1:26" ht="15.75" customHeight="1" x14ac:dyDescent="0.3">
      <c r="A739" s="70"/>
      <c r="B739" s="70"/>
      <c r="C739" s="70"/>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spans="1:26" ht="15.75" customHeight="1" x14ac:dyDescent="0.3">
      <c r="A740" s="70"/>
      <c r="B740" s="70"/>
      <c r="C740" s="70"/>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spans="1:26" ht="15.75" customHeight="1" x14ac:dyDescent="0.3">
      <c r="A741" s="70"/>
      <c r="B741" s="70"/>
      <c r="C741" s="70"/>
      <c r="D741" s="70"/>
      <c r="E741" s="70"/>
      <c r="F741" s="70"/>
      <c r="G741" s="70"/>
      <c r="H741" s="70"/>
      <c r="I741" s="70"/>
      <c r="J741" s="70"/>
      <c r="K741" s="70"/>
      <c r="L741" s="70"/>
      <c r="M741" s="70"/>
      <c r="N741" s="70"/>
      <c r="O741" s="70"/>
      <c r="P741" s="70"/>
      <c r="Q741" s="70"/>
      <c r="R741" s="70"/>
      <c r="S741" s="70"/>
      <c r="T741" s="70"/>
      <c r="U741" s="70"/>
      <c r="V741" s="70"/>
      <c r="W741" s="70"/>
      <c r="X741" s="70"/>
      <c r="Y741" s="70"/>
      <c r="Z741" s="70"/>
    </row>
    <row r="742" spans="1:26" ht="15.75" customHeight="1" x14ac:dyDescent="0.3">
      <c r="A742" s="70"/>
      <c r="B742" s="70"/>
      <c r="C742" s="70"/>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spans="1:26" ht="15.75" customHeight="1" x14ac:dyDescent="0.3">
      <c r="A743" s="70"/>
      <c r="B743" s="70"/>
      <c r="C743" s="70"/>
      <c r="D743" s="70"/>
      <c r="E743" s="70"/>
      <c r="F743" s="70"/>
      <c r="G743" s="70"/>
      <c r="H743" s="70"/>
      <c r="I743" s="70"/>
      <c r="J743" s="70"/>
      <c r="K743" s="70"/>
      <c r="L743" s="70"/>
      <c r="M743" s="70"/>
      <c r="N743" s="70"/>
      <c r="O743" s="70"/>
      <c r="P743" s="70"/>
      <c r="Q743" s="70"/>
      <c r="R743" s="70"/>
      <c r="S743" s="70"/>
      <c r="T743" s="70"/>
      <c r="U743" s="70"/>
      <c r="V743" s="70"/>
      <c r="W743" s="70"/>
      <c r="X743" s="70"/>
      <c r="Y743" s="70"/>
      <c r="Z743" s="70"/>
    </row>
    <row r="744" spans="1:26" ht="15.75" customHeight="1" x14ac:dyDescent="0.3">
      <c r="A744" s="70"/>
      <c r="B744" s="70"/>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spans="1:26" ht="15.75" customHeight="1" x14ac:dyDescent="0.3">
      <c r="A745" s="70"/>
      <c r="B745" s="70"/>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spans="1:26" ht="15.75" customHeight="1" x14ac:dyDescent="0.3">
      <c r="A746" s="70"/>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spans="1:26" ht="15.75" customHeight="1" x14ac:dyDescent="0.3">
      <c r="A747" s="70"/>
      <c r="B747" s="70"/>
      <c r="C747" s="70"/>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spans="1:26" ht="15.75" customHeight="1" x14ac:dyDescent="0.3">
      <c r="A748" s="70"/>
      <c r="B748" s="70"/>
      <c r="C748" s="70"/>
      <c r="D748" s="70"/>
      <c r="E748" s="70"/>
      <c r="F748" s="70"/>
      <c r="G748" s="70"/>
      <c r="H748" s="70"/>
      <c r="I748" s="70"/>
      <c r="J748" s="70"/>
      <c r="K748" s="70"/>
      <c r="L748" s="70"/>
      <c r="M748" s="70"/>
      <c r="N748" s="70"/>
      <c r="O748" s="70"/>
      <c r="P748" s="70"/>
      <c r="Q748" s="70"/>
      <c r="R748" s="70"/>
      <c r="S748" s="70"/>
      <c r="T748" s="70"/>
      <c r="U748" s="70"/>
      <c r="V748" s="70"/>
      <c r="W748" s="70"/>
      <c r="X748" s="70"/>
      <c r="Y748" s="70"/>
      <c r="Z748" s="70"/>
    </row>
    <row r="749" spans="1:26" ht="15.75" customHeight="1" x14ac:dyDescent="0.3">
      <c r="A749" s="70"/>
      <c r="B749" s="70"/>
      <c r="C749" s="70"/>
      <c r="D749" s="70"/>
      <c r="E749" s="70"/>
      <c r="F749" s="70"/>
      <c r="G749" s="70"/>
      <c r="H749" s="70"/>
      <c r="I749" s="70"/>
      <c r="J749" s="70"/>
      <c r="K749" s="70"/>
      <c r="L749" s="70"/>
      <c r="M749" s="70"/>
      <c r="N749" s="70"/>
      <c r="O749" s="70"/>
      <c r="P749" s="70"/>
      <c r="Q749" s="70"/>
      <c r="R749" s="70"/>
      <c r="S749" s="70"/>
      <c r="T749" s="70"/>
      <c r="U749" s="70"/>
      <c r="V749" s="70"/>
      <c r="W749" s="70"/>
      <c r="X749" s="70"/>
      <c r="Y749" s="70"/>
      <c r="Z749" s="70"/>
    </row>
    <row r="750" spans="1:26" ht="15.75" customHeight="1" x14ac:dyDescent="0.3">
      <c r="A750" s="70"/>
      <c r="B750" s="70"/>
      <c r="C750" s="70"/>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spans="1:26" ht="15.75" customHeight="1" x14ac:dyDescent="0.3">
      <c r="A751" s="70"/>
      <c r="B751" s="70"/>
      <c r="C751" s="70"/>
      <c r="D751" s="70"/>
      <c r="E751" s="70"/>
      <c r="F751" s="70"/>
      <c r="G751" s="70"/>
      <c r="H751" s="70"/>
      <c r="I751" s="70"/>
      <c r="J751" s="70"/>
      <c r="K751" s="70"/>
      <c r="L751" s="70"/>
      <c r="M751" s="70"/>
      <c r="N751" s="70"/>
      <c r="O751" s="70"/>
      <c r="P751" s="70"/>
      <c r="Q751" s="70"/>
      <c r="R751" s="70"/>
      <c r="S751" s="70"/>
      <c r="T751" s="70"/>
      <c r="U751" s="70"/>
      <c r="V751" s="70"/>
      <c r="W751" s="70"/>
      <c r="X751" s="70"/>
      <c r="Y751" s="70"/>
      <c r="Z751" s="70"/>
    </row>
    <row r="752" spans="1:26" ht="15.75" customHeight="1" x14ac:dyDescent="0.3">
      <c r="A752" s="70"/>
      <c r="B752" s="70"/>
      <c r="C752" s="70"/>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spans="1:26" ht="15.75" customHeight="1" x14ac:dyDescent="0.3">
      <c r="A753" s="70"/>
      <c r="B753" s="70"/>
      <c r="C753" s="70"/>
      <c r="D753" s="70"/>
      <c r="E753" s="70"/>
      <c r="F753" s="70"/>
      <c r="G753" s="70"/>
      <c r="H753" s="70"/>
      <c r="I753" s="70"/>
      <c r="J753" s="70"/>
      <c r="K753" s="70"/>
      <c r="L753" s="70"/>
      <c r="M753" s="70"/>
      <c r="N753" s="70"/>
      <c r="O753" s="70"/>
      <c r="P753" s="70"/>
      <c r="Q753" s="70"/>
      <c r="R753" s="70"/>
      <c r="S753" s="70"/>
      <c r="T753" s="70"/>
      <c r="U753" s="70"/>
      <c r="V753" s="70"/>
      <c r="W753" s="70"/>
      <c r="X753" s="70"/>
      <c r="Y753" s="70"/>
      <c r="Z753" s="70"/>
    </row>
    <row r="754" spans="1:26" ht="15.75" customHeight="1" x14ac:dyDescent="0.3">
      <c r="A754" s="70"/>
      <c r="B754" s="70"/>
      <c r="C754" s="70"/>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spans="1:26" ht="15.75" customHeight="1" x14ac:dyDescent="0.3">
      <c r="A755" s="70"/>
      <c r="B755" s="70"/>
      <c r="C755" s="70"/>
      <c r="D755" s="70"/>
      <c r="E755" s="70"/>
      <c r="F755" s="70"/>
      <c r="G755" s="70"/>
      <c r="H755" s="70"/>
      <c r="I755" s="70"/>
      <c r="J755" s="70"/>
      <c r="K755" s="70"/>
      <c r="L755" s="70"/>
      <c r="M755" s="70"/>
      <c r="N755" s="70"/>
      <c r="O755" s="70"/>
      <c r="P755" s="70"/>
      <c r="Q755" s="70"/>
      <c r="R755" s="70"/>
      <c r="S755" s="70"/>
      <c r="T755" s="70"/>
      <c r="U755" s="70"/>
      <c r="V755" s="70"/>
      <c r="W755" s="70"/>
      <c r="X755" s="70"/>
      <c r="Y755" s="70"/>
      <c r="Z755" s="70"/>
    </row>
    <row r="756" spans="1:26" ht="15.75" customHeight="1" x14ac:dyDescent="0.3">
      <c r="A756" s="70"/>
      <c r="B756" s="70"/>
      <c r="C756" s="70"/>
      <c r="D756" s="70"/>
      <c r="E756" s="70"/>
      <c r="F756" s="70"/>
      <c r="G756" s="70"/>
      <c r="H756" s="70"/>
      <c r="I756" s="70"/>
      <c r="J756" s="70"/>
      <c r="K756" s="70"/>
      <c r="L756" s="70"/>
      <c r="M756" s="70"/>
      <c r="N756" s="70"/>
      <c r="O756" s="70"/>
      <c r="P756" s="70"/>
      <c r="Q756" s="70"/>
      <c r="R756" s="70"/>
      <c r="S756" s="70"/>
      <c r="T756" s="70"/>
      <c r="U756" s="70"/>
      <c r="V756" s="70"/>
      <c r="W756" s="70"/>
      <c r="X756" s="70"/>
      <c r="Y756" s="70"/>
      <c r="Z756" s="70"/>
    </row>
    <row r="757" spans="1:26" ht="15.75" customHeight="1" x14ac:dyDescent="0.3">
      <c r="A757" s="70"/>
      <c r="B757" s="70"/>
      <c r="C757" s="70"/>
      <c r="D757" s="70"/>
      <c r="E757" s="70"/>
      <c r="F757" s="70"/>
      <c r="G757" s="70"/>
      <c r="H757" s="70"/>
      <c r="I757" s="70"/>
      <c r="J757" s="70"/>
      <c r="K757" s="70"/>
      <c r="L757" s="70"/>
      <c r="M757" s="70"/>
      <c r="N757" s="70"/>
      <c r="O757" s="70"/>
      <c r="P757" s="70"/>
      <c r="Q757" s="70"/>
      <c r="R757" s="70"/>
      <c r="S757" s="70"/>
      <c r="T757" s="70"/>
      <c r="U757" s="70"/>
      <c r="V757" s="70"/>
      <c r="W757" s="70"/>
      <c r="X757" s="70"/>
      <c r="Y757" s="70"/>
      <c r="Z757" s="70"/>
    </row>
    <row r="758" spans="1:26" ht="15.75" customHeight="1" x14ac:dyDescent="0.3">
      <c r="A758" s="70"/>
      <c r="B758" s="70"/>
      <c r="C758" s="70"/>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spans="1:26" ht="15.75" customHeight="1" x14ac:dyDescent="0.3">
      <c r="A759" s="70"/>
      <c r="B759" s="70"/>
      <c r="C759" s="70"/>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spans="1:26" ht="15.75" customHeight="1" x14ac:dyDescent="0.3">
      <c r="A760" s="70"/>
      <c r="B760" s="70"/>
      <c r="C760" s="70"/>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spans="1:26" ht="15.75" customHeight="1" x14ac:dyDescent="0.3">
      <c r="A761" s="70"/>
      <c r="B761" s="70"/>
      <c r="C761" s="70"/>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spans="1:26" ht="15.75" customHeight="1" x14ac:dyDescent="0.3">
      <c r="A762" s="70"/>
      <c r="B762" s="70"/>
      <c r="C762" s="70"/>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spans="1:26" ht="15.75" customHeight="1" x14ac:dyDescent="0.3">
      <c r="A763" s="70"/>
      <c r="B763" s="70"/>
      <c r="C763" s="70"/>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spans="1:26" ht="15.75" customHeight="1" x14ac:dyDescent="0.3">
      <c r="A764" s="70"/>
      <c r="B764" s="70"/>
      <c r="C764" s="70"/>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spans="1:26" ht="15.75" customHeight="1" x14ac:dyDescent="0.3">
      <c r="A765" s="70"/>
      <c r="B765" s="70"/>
      <c r="C765" s="70"/>
      <c r="D765" s="70"/>
      <c r="E765" s="70"/>
      <c r="F765" s="70"/>
      <c r="G765" s="70"/>
      <c r="H765" s="70"/>
      <c r="I765" s="70"/>
      <c r="J765" s="70"/>
      <c r="K765" s="70"/>
      <c r="L765" s="70"/>
      <c r="M765" s="70"/>
      <c r="N765" s="70"/>
      <c r="O765" s="70"/>
      <c r="P765" s="70"/>
      <c r="Q765" s="70"/>
      <c r="R765" s="70"/>
      <c r="S765" s="70"/>
      <c r="T765" s="70"/>
      <c r="U765" s="70"/>
      <c r="V765" s="70"/>
      <c r="W765" s="70"/>
      <c r="X765" s="70"/>
      <c r="Y765" s="70"/>
      <c r="Z765" s="70"/>
    </row>
    <row r="766" spans="1:26" ht="15.75" customHeight="1" x14ac:dyDescent="0.3">
      <c r="A766" s="70"/>
      <c r="B766" s="70"/>
      <c r="C766" s="70"/>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spans="1:26" ht="15.75" customHeight="1" x14ac:dyDescent="0.3">
      <c r="A767" s="70"/>
      <c r="B767" s="70"/>
      <c r="C767" s="70"/>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spans="1:26" ht="15.75" customHeight="1" x14ac:dyDescent="0.3">
      <c r="A768" s="70"/>
      <c r="B768" s="70"/>
      <c r="C768" s="70"/>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spans="1:26" ht="15.75" customHeight="1" x14ac:dyDescent="0.3">
      <c r="A769" s="70"/>
      <c r="B769" s="70"/>
      <c r="C769" s="70"/>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spans="1:26" ht="15.75" customHeight="1" x14ac:dyDescent="0.3">
      <c r="A770" s="70"/>
      <c r="B770" s="70"/>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row>
    <row r="771" spans="1:26" ht="15.75" customHeight="1" x14ac:dyDescent="0.3">
      <c r="A771" s="70"/>
      <c r="B771" s="70"/>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row>
    <row r="772" spans="1:26" ht="15.75" customHeight="1" x14ac:dyDescent="0.3">
      <c r="A772" s="70"/>
      <c r="B772" s="70"/>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spans="1:26" ht="15.75" customHeight="1" x14ac:dyDescent="0.3">
      <c r="A773" s="70"/>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row>
    <row r="774" spans="1:26" ht="15.75" customHeight="1" x14ac:dyDescent="0.3">
      <c r="A774" s="70"/>
      <c r="B774" s="70"/>
      <c r="C774" s="70"/>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spans="1:26" ht="15.75" customHeight="1" x14ac:dyDescent="0.3">
      <c r="A775" s="70"/>
      <c r="B775" s="70"/>
      <c r="C775" s="70"/>
      <c r="D775" s="70"/>
      <c r="E775" s="70"/>
      <c r="F775" s="70"/>
      <c r="G775" s="70"/>
      <c r="H775" s="70"/>
      <c r="I775" s="70"/>
      <c r="J775" s="70"/>
      <c r="K775" s="70"/>
      <c r="L775" s="70"/>
      <c r="M775" s="70"/>
      <c r="N775" s="70"/>
      <c r="O775" s="70"/>
      <c r="P775" s="70"/>
      <c r="Q775" s="70"/>
      <c r="R775" s="70"/>
      <c r="S775" s="70"/>
      <c r="T775" s="70"/>
      <c r="U775" s="70"/>
      <c r="V775" s="70"/>
      <c r="W775" s="70"/>
      <c r="X775" s="70"/>
      <c r="Y775" s="70"/>
      <c r="Z775" s="70"/>
    </row>
    <row r="776" spans="1:26" ht="15.75" customHeight="1" x14ac:dyDescent="0.3">
      <c r="A776" s="70"/>
      <c r="B776" s="70"/>
      <c r="C776" s="70"/>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spans="1:26" ht="15.75" customHeight="1" x14ac:dyDescent="0.3">
      <c r="A777" s="70"/>
      <c r="B777" s="70"/>
      <c r="C777" s="70"/>
      <c r="D777" s="70"/>
      <c r="E777" s="70"/>
      <c r="F777" s="70"/>
      <c r="G777" s="70"/>
      <c r="H777" s="70"/>
      <c r="I777" s="70"/>
      <c r="J777" s="70"/>
      <c r="K777" s="70"/>
      <c r="L777" s="70"/>
      <c r="M777" s="70"/>
      <c r="N777" s="70"/>
      <c r="O777" s="70"/>
      <c r="P777" s="70"/>
      <c r="Q777" s="70"/>
      <c r="R777" s="70"/>
      <c r="S777" s="70"/>
      <c r="T777" s="70"/>
      <c r="U777" s="70"/>
      <c r="V777" s="70"/>
      <c r="W777" s="70"/>
      <c r="X777" s="70"/>
      <c r="Y777" s="70"/>
      <c r="Z777" s="70"/>
    </row>
    <row r="778" spans="1:26" ht="15.75" customHeight="1" x14ac:dyDescent="0.3">
      <c r="A778" s="70"/>
      <c r="B778" s="70"/>
      <c r="C778" s="70"/>
      <c r="D778" s="70"/>
      <c r="E778" s="70"/>
      <c r="F778" s="70"/>
      <c r="G778" s="70"/>
      <c r="H778" s="70"/>
      <c r="I778" s="70"/>
      <c r="J778" s="70"/>
      <c r="K778" s="70"/>
      <c r="L778" s="70"/>
      <c r="M778" s="70"/>
      <c r="N778" s="70"/>
      <c r="O778" s="70"/>
      <c r="P778" s="70"/>
      <c r="Q778" s="70"/>
      <c r="R778" s="70"/>
      <c r="S778" s="70"/>
      <c r="T778" s="70"/>
      <c r="U778" s="70"/>
      <c r="V778" s="70"/>
      <c r="W778" s="70"/>
      <c r="X778" s="70"/>
      <c r="Y778" s="70"/>
      <c r="Z778" s="70"/>
    </row>
    <row r="779" spans="1:26" ht="15.75" customHeight="1" x14ac:dyDescent="0.3">
      <c r="A779" s="70"/>
      <c r="B779" s="70"/>
      <c r="C779" s="70"/>
      <c r="D779" s="70"/>
      <c r="E779" s="70"/>
      <c r="F779" s="70"/>
      <c r="G779" s="70"/>
      <c r="H779" s="70"/>
      <c r="I779" s="70"/>
      <c r="J779" s="70"/>
      <c r="K779" s="70"/>
      <c r="L779" s="70"/>
      <c r="M779" s="70"/>
      <c r="N779" s="70"/>
      <c r="O779" s="70"/>
      <c r="P779" s="70"/>
      <c r="Q779" s="70"/>
      <c r="R779" s="70"/>
      <c r="S779" s="70"/>
      <c r="T779" s="70"/>
      <c r="U779" s="70"/>
      <c r="V779" s="70"/>
      <c r="W779" s="70"/>
      <c r="X779" s="70"/>
      <c r="Y779" s="70"/>
      <c r="Z779" s="70"/>
    </row>
    <row r="780" spans="1:26" ht="15.75" customHeight="1" x14ac:dyDescent="0.3">
      <c r="A780" s="70"/>
      <c r="B780" s="70"/>
      <c r="C780" s="70"/>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spans="1:26" ht="15.75" customHeight="1" x14ac:dyDescent="0.3">
      <c r="A781" s="70"/>
      <c r="B781" s="70"/>
      <c r="C781" s="70"/>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spans="1:26" ht="15.75" customHeight="1" x14ac:dyDescent="0.3">
      <c r="A782" s="70"/>
      <c r="B782" s="70"/>
      <c r="C782" s="70"/>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spans="1:26" ht="15.75" customHeight="1" x14ac:dyDescent="0.3">
      <c r="A783" s="70"/>
      <c r="B783" s="70"/>
      <c r="C783" s="70"/>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spans="1:26" ht="15.75" customHeight="1" x14ac:dyDescent="0.3">
      <c r="A784" s="70"/>
      <c r="B784" s="70"/>
      <c r="C784" s="70"/>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spans="1:26" ht="15.75" customHeight="1" x14ac:dyDescent="0.3">
      <c r="A785" s="70"/>
      <c r="B785" s="70"/>
      <c r="C785" s="70"/>
      <c r="D785" s="70"/>
      <c r="E785" s="70"/>
      <c r="F785" s="70"/>
      <c r="G785" s="70"/>
      <c r="H785" s="70"/>
      <c r="I785" s="70"/>
      <c r="J785" s="70"/>
      <c r="K785" s="70"/>
      <c r="L785" s="70"/>
      <c r="M785" s="70"/>
      <c r="N785" s="70"/>
      <c r="O785" s="70"/>
      <c r="P785" s="70"/>
      <c r="Q785" s="70"/>
      <c r="R785" s="70"/>
      <c r="S785" s="70"/>
      <c r="T785" s="70"/>
      <c r="U785" s="70"/>
      <c r="V785" s="70"/>
      <c r="W785" s="70"/>
      <c r="X785" s="70"/>
      <c r="Y785" s="70"/>
      <c r="Z785" s="70"/>
    </row>
    <row r="786" spans="1:26" ht="15.75" customHeight="1" x14ac:dyDescent="0.3">
      <c r="A786" s="70"/>
      <c r="B786" s="70"/>
      <c r="C786" s="70"/>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spans="1:26" ht="15.75" customHeight="1" x14ac:dyDescent="0.3">
      <c r="A787" s="70"/>
      <c r="B787" s="70"/>
      <c r="C787" s="70"/>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spans="1:26" ht="15.75" customHeight="1" x14ac:dyDescent="0.3">
      <c r="A788" s="70"/>
      <c r="B788" s="70"/>
      <c r="C788" s="70"/>
      <c r="D788" s="70"/>
      <c r="E788" s="70"/>
      <c r="F788" s="70"/>
      <c r="G788" s="70"/>
      <c r="H788" s="70"/>
      <c r="I788" s="70"/>
      <c r="J788" s="70"/>
      <c r="K788" s="70"/>
      <c r="L788" s="70"/>
      <c r="M788" s="70"/>
      <c r="N788" s="70"/>
      <c r="O788" s="70"/>
      <c r="P788" s="70"/>
      <c r="Q788" s="70"/>
      <c r="R788" s="70"/>
      <c r="S788" s="70"/>
      <c r="T788" s="70"/>
      <c r="U788" s="70"/>
      <c r="V788" s="70"/>
      <c r="W788" s="70"/>
      <c r="X788" s="70"/>
      <c r="Y788" s="70"/>
      <c r="Z788" s="70"/>
    </row>
    <row r="789" spans="1:26" ht="15.75" customHeight="1" x14ac:dyDescent="0.3">
      <c r="A789" s="70"/>
      <c r="B789" s="70"/>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row>
    <row r="790" spans="1:26" ht="15.75" customHeight="1" x14ac:dyDescent="0.3">
      <c r="A790" s="70"/>
      <c r="B790" s="70"/>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spans="1:26" ht="15.75" customHeight="1" x14ac:dyDescent="0.3">
      <c r="A791" s="70"/>
      <c r="B791" s="70"/>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spans="1:26" ht="15.75" customHeight="1" x14ac:dyDescent="0.3">
      <c r="A792" s="70"/>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spans="1:26" ht="15.75" customHeight="1" x14ac:dyDescent="0.3">
      <c r="A793" s="70"/>
      <c r="B793" s="70"/>
      <c r="C793" s="70"/>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spans="1:26" ht="15.75" customHeight="1" x14ac:dyDescent="0.3">
      <c r="A794" s="70"/>
      <c r="B794" s="70"/>
      <c r="C794" s="70"/>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spans="1:26" ht="15.75" customHeight="1" x14ac:dyDescent="0.3">
      <c r="A795" s="70"/>
      <c r="B795" s="70"/>
      <c r="C795" s="70"/>
      <c r="D795" s="70"/>
      <c r="E795" s="70"/>
      <c r="F795" s="70"/>
      <c r="G795" s="70"/>
      <c r="H795" s="70"/>
      <c r="I795" s="70"/>
      <c r="J795" s="70"/>
      <c r="K795" s="70"/>
      <c r="L795" s="70"/>
      <c r="M795" s="70"/>
      <c r="N795" s="70"/>
      <c r="O795" s="70"/>
      <c r="P795" s="70"/>
      <c r="Q795" s="70"/>
      <c r="R795" s="70"/>
      <c r="S795" s="70"/>
      <c r="T795" s="70"/>
      <c r="U795" s="70"/>
      <c r="V795" s="70"/>
      <c r="W795" s="70"/>
      <c r="X795" s="70"/>
      <c r="Y795" s="70"/>
      <c r="Z795" s="70"/>
    </row>
    <row r="796" spans="1:26" ht="15.75" customHeight="1" x14ac:dyDescent="0.3">
      <c r="A796" s="70"/>
      <c r="B796" s="70"/>
      <c r="C796" s="70"/>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spans="1:26" ht="15.75" customHeight="1" x14ac:dyDescent="0.3">
      <c r="A797" s="70"/>
      <c r="B797" s="70"/>
      <c r="C797" s="70"/>
      <c r="D797" s="70"/>
      <c r="E797" s="70"/>
      <c r="F797" s="70"/>
      <c r="G797" s="70"/>
      <c r="H797" s="70"/>
      <c r="I797" s="70"/>
      <c r="J797" s="70"/>
      <c r="K797" s="70"/>
      <c r="L797" s="70"/>
      <c r="M797" s="70"/>
      <c r="N797" s="70"/>
      <c r="O797" s="70"/>
      <c r="P797" s="70"/>
      <c r="Q797" s="70"/>
      <c r="R797" s="70"/>
      <c r="S797" s="70"/>
      <c r="T797" s="70"/>
      <c r="U797" s="70"/>
      <c r="V797" s="70"/>
      <c r="W797" s="70"/>
      <c r="X797" s="70"/>
      <c r="Y797" s="70"/>
      <c r="Z797" s="70"/>
    </row>
    <row r="798" spans="1:26" ht="15.75" customHeight="1" x14ac:dyDescent="0.3">
      <c r="A798" s="70"/>
      <c r="B798" s="70"/>
      <c r="C798" s="70"/>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spans="1:26" ht="15.75" customHeight="1" x14ac:dyDescent="0.3">
      <c r="A799" s="70"/>
      <c r="B799" s="70"/>
      <c r="C799" s="70"/>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spans="1:26" ht="15.75" customHeight="1" x14ac:dyDescent="0.3">
      <c r="A800" s="70"/>
      <c r="B800" s="70"/>
      <c r="C800" s="70"/>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spans="1:26" ht="15.75" customHeight="1" x14ac:dyDescent="0.3">
      <c r="A801" s="70"/>
      <c r="B801" s="70"/>
      <c r="C801" s="70"/>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spans="1:26" ht="15.75" customHeight="1" x14ac:dyDescent="0.3">
      <c r="A802" s="70"/>
      <c r="B802" s="70"/>
      <c r="C802" s="70"/>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spans="1:26" ht="15.75" customHeight="1" x14ac:dyDescent="0.3">
      <c r="A803" s="70"/>
      <c r="B803" s="70"/>
      <c r="C803" s="70"/>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spans="1:26" ht="15.75" customHeight="1" x14ac:dyDescent="0.3">
      <c r="A804" s="70"/>
      <c r="B804" s="70"/>
      <c r="C804" s="70"/>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spans="1:26" ht="15.75" customHeight="1" x14ac:dyDescent="0.3">
      <c r="A805" s="70"/>
      <c r="B805" s="70"/>
      <c r="C805" s="70"/>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spans="1:26" ht="15.75" customHeight="1" x14ac:dyDescent="0.3">
      <c r="A806" s="70"/>
      <c r="B806" s="70"/>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spans="1:26" ht="15.75" customHeight="1" x14ac:dyDescent="0.3">
      <c r="A807" s="70"/>
      <c r="B807" s="70"/>
      <c r="C807" s="70"/>
      <c r="D807" s="70"/>
      <c r="E807" s="70"/>
      <c r="F807" s="70"/>
      <c r="G807" s="70"/>
      <c r="H807" s="70"/>
      <c r="I807" s="70"/>
      <c r="J807" s="70"/>
      <c r="K807" s="70"/>
      <c r="L807" s="70"/>
      <c r="M807" s="70"/>
      <c r="N807" s="70"/>
      <c r="O807" s="70"/>
      <c r="P807" s="70"/>
      <c r="Q807" s="70"/>
      <c r="R807" s="70"/>
      <c r="S807" s="70"/>
      <c r="T807" s="70"/>
      <c r="U807" s="70"/>
      <c r="V807" s="70"/>
      <c r="W807" s="70"/>
      <c r="X807" s="70"/>
      <c r="Y807" s="70"/>
      <c r="Z807" s="70"/>
    </row>
    <row r="808" spans="1:26" ht="15.75" customHeight="1" x14ac:dyDescent="0.3">
      <c r="A808" s="70"/>
      <c r="B808" s="70"/>
      <c r="C808" s="70"/>
      <c r="D808" s="70"/>
      <c r="E808" s="70"/>
      <c r="F808" s="70"/>
      <c r="G808" s="70"/>
      <c r="H808" s="70"/>
      <c r="I808" s="70"/>
      <c r="J808" s="70"/>
      <c r="K808" s="70"/>
      <c r="L808" s="70"/>
      <c r="M808" s="70"/>
      <c r="N808" s="70"/>
      <c r="O808" s="70"/>
      <c r="P808" s="70"/>
      <c r="Q808" s="70"/>
      <c r="R808" s="70"/>
      <c r="S808" s="70"/>
      <c r="T808" s="70"/>
      <c r="U808" s="70"/>
      <c r="V808" s="70"/>
      <c r="W808" s="70"/>
      <c r="X808" s="70"/>
      <c r="Y808" s="70"/>
      <c r="Z808" s="70"/>
    </row>
    <row r="809" spans="1:26" ht="15.75" customHeight="1" x14ac:dyDescent="0.3">
      <c r="A809" s="70"/>
      <c r="B809" s="70"/>
      <c r="C809" s="70"/>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spans="1:26" ht="15.75" customHeight="1" x14ac:dyDescent="0.3">
      <c r="A810" s="70"/>
      <c r="B810" s="70"/>
      <c r="C810" s="70"/>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spans="1:26" ht="15.75" customHeight="1" x14ac:dyDescent="0.3">
      <c r="A811" s="70"/>
      <c r="B811" s="70"/>
      <c r="C811" s="70"/>
      <c r="D811" s="70"/>
      <c r="E811" s="70"/>
      <c r="F811" s="70"/>
      <c r="G811" s="70"/>
      <c r="H811" s="70"/>
      <c r="I811" s="70"/>
      <c r="J811" s="70"/>
      <c r="K811" s="70"/>
      <c r="L811" s="70"/>
      <c r="M811" s="70"/>
      <c r="N811" s="70"/>
      <c r="O811" s="70"/>
      <c r="P811" s="70"/>
      <c r="Q811" s="70"/>
      <c r="R811" s="70"/>
      <c r="S811" s="70"/>
      <c r="T811" s="70"/>
      <c r="U811" s="70"/>
      <c r="V811" s="70"/>
      <c r="W811" s="70"/>
      <c r="X811" s="70"/>
      <c r="Y811" s="70"/>
      <c r="Z811" s="70"/>
    </row>
    <row r="812" spans="1:26" ht="15.75" customHeight="1" x14ac:dyDescent="0.3">
      <c r="A812" s="70"/>
      <c r="B812" s="70"/>
      <c r="C812" s="70"/>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spans="1:26" ht="15.75" customHeight="1" x14ac:dyDescent="0.3">
      <c r="A813" s="70"/>
      <c r="B813" s="70"/>
      <c r="C813" s="70"/>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spans="1:26" ht="15.75" customHeight="1" x14ac:dyDescent="0.3">
      <c r="A814" s="70"/>
      <c r="B814" s="70"/>
      <c r="C814" s="70"/>
      <c r="D814" s="70"/>
      <c r="E814" s="70"/>
      <c r="F814" s="70"/>
      <c r="G814" s="70"/>
      <c r="H814" s="70"/>
      <c r="I814" s="70"/>
      <c r="J814" s="70"/>
      <c r="K814" s="70"/>
      <c r="L814" s="70"/>
      <c r="M814" s="70"/>
      <c r="N814" s="70"/>
      <c r="O814" s="70"/>
      <c r="P814" s="70"/>
      <c r="Q814" s="70"/>
      <c r="R814" s="70"/>
      <c r="S814" s="70"/>
      <c r="T814" s="70"/>
      <c r="U814" s="70"/>
      <c r="V814" s="70"/>
      <c r="W814" s="70"/>
      <c r="X814" s="70"/>
      <c r="Y814" s="70"/>
      <c r="Z814" s="70"/>
    </row>
    <row r="815" spans="1:26" ht="15.75" customHeight="1" x14ac:dyDescent="0.3">
      <c r="A815" s="70"/>
      <c r="B815" s="70"/>
      <c r="C815" s="70"/>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spans="1:26" ht="15.75" customHeight="1" x14ac:dyDescent="0.3">
      <c r="A816" s="70"/>
      <c r="B816" s="70"/>
      <c r="C816" s="70"/>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spans="1:26" ht="15.75" customHeight="1" x14ac:dyDescent="0.3">
      <c r="A817" s="70"/>
      <c r="B817" s="70"/>
      <c r="C817" s="70"/>
      <c r="D817" s="70"/>
      <c r="E817" s="70"/>
      <c r="F817" s="70"/>
      <c r="G817" s="70"/>
      <c r="H817" s="70"/>
      <c r="I817" s="70"/>
      <c r="J817" s="70"/>
      <c r="K817" s="70"/>
      <c r="L817" s="70"/>
      <c r="M817" s="70"/>
      <c r="N817" s="70"/>
      <c r="O817" s="70"/>
      <c r="P817" s="70"/>
      <c r="Q817" s="70"/>
      <c r="R817" s="70"/>
      <c r="S817" s="70"/>
      <c r="T817" s="70"/>
      <c r="U817" s="70"/>
      <c r="V817" s="70"/>
      <c r="W817" s="70"/>
      <c r="X817" s="70"/>
      <c r="Y817" s="70"/>
      <c r="Z817" s="70"/>
    </row>
    <row r="818" spans="1:26" ht="15.75" customHeight="1" x14ac:dyDescent="0.3">
      <c r="A818" s="70"/>
      <c r="B818" s="70"/>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spans="1:26" ht="15.75" customHeight="1" x14ac:dyDescent="0.3">
      <c r="A819" s="70"/>
      <c r="B819" s="70"/>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spans="1:26" ht="15.75" customHeight="1" x14ac:dyDescent="0.3">
      <c r="A820" s="70"/>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row>
    <row r="821" spans="1:26" ht="15.75" customHeight="1" x14ac:dyDescent="0.3">
      <c r="A821" s="70"/>
      <c r="B821" s="70"/>
      <c r="C821" s="70"/>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spans="1:26" ht="15.75" customHeight="1" x14ac:dyDescent="0.3">
      <c r="A822" s="70"/>
      <c r="B822" s="70"/>
      <c r="C822" s="70"/>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spans="1:26" ht="15.75" customHeight="1" x14ac:dyDescent="0.3">
      <c r="A823" s="70"/>
      <c r="B823" s="70"/>
      <c r="C823" s="70"/>
      <c r="D823" s="70"/>
      <c r="E823" s="70"/>
      <c r="F823" s="70"/>
      <c r="G823" s="70"/>
      <c r="H823" s="70"/>
      <c r="I823" s="70"/>
      <c r="J823" s="70"/>
      <c r="K823" s="70"/>
      <c r="L823" s="70"/>
      <c r="M823" s="70"/>
      <c r="N823" s="70"/>
      <c r="O823" s="70"/>
      <c r="P823" s="70"/>
      <c r="Q823" s="70"/>
      <c r="R823" s="70"/>
      <c r="S823" s="70"/>
      <c r="T823" s="70"/>
      <c r="U823" s="70"/>
      <c r="V823" s="70"/>
      <c r="W823" s="70"/>
      <c r="X823" s="70"/>
      <c r="Y823" s="70"/>
      <c r="Z823" s="70"/>
    </row>
    <row r="824" spans="1:26" ht="15.75" customHeight="1" x14ac:dyDescent="0.3">
      <c r="A824" s="70"/>
      <c r="B824" s="70"/>
      <c r="C824" s="70"/>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spans="1:26" ht="15.75" customHeight="1" x14ac:dyDescent="0.3">
      <c r="A825" s="70"/>
      <c r="B825" s="70"/>
      <c r="C825" s="70"/>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spans="1:26" ht="15.75" customHeight="1" x14ac:dyDescent="0.3">
      <c r="A826" s="70"/>
      <c r="B826" s="70"/>
      <c r="C826" s="70"/>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spans="1:26" ht="15.75" customHeight="1" x14ac:dyDescent="0.3">
      <c r="A827" s="70"/>
      <c r="B827" s="70"/>
      <c r="C827" s="70"/>
      <c r="D827" s="70"/>
      <c r="E827" s="70"/>
      <c r="F827" s="70"/>
      <c r="G827" s="70"/>
      <c r="H827" s="70"/>
      <c r="I827" s="70"/>
      <c r="J827" s="70"/>
      <c r="K827" s="70"/>
      <c r="L827" s="70"/>
      <c r="M827" s="70"/>
      <c r="N827" s="70"/>
      <c r="O827" s="70"/>
      <c r="P827" s="70"/>
      <c r="Q827" s="70"/>
      <c r="R827" s="70"/>
      <c r="S827" s="70"/>
      <c r="T827" s="70"/>
      <c r="U827" s="70"/>
      <c r="V827" s="70"/>
      <c r="W827" s="70"/>
      <c r="X827" s="70"/>
      <c r="Y827" s="70"/>
      <c r="Z827" s="70"/>
    </row>
    <row r="828" spans="1:26" ht="15.75" customHeight="1" x14ac:dyDescent="0.3">
      <c r="A828" s="70"/>
      <c r="B828" s="70"/>
      <c r="C828" s="70"/>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spans="1:26" ht="15.75" customHeight="1" x14ac:dyDescent="0.3">
      <c r="A829" s="70"/>
      <c r="B829" s="70"/>
      <c r="C829" s="70"/>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spans="1:26" ht="15.75" customHeight="1" x14ac:dyDescent="0.3">
      <c r="A830" s="70"/>
      <c r="B830" s="70"/>
      <c r="C830" s="70"/>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spans="1:26" ht="15.75" customHeight="1" x14ac:dyDescent="0.3">
      <c r="A831" s="70"/>
      <c r="B831" s="70"/>
      <c r="C831" s="70"/>
      <c r="D831" s="70"/>
      <c r="E831" s="70"/>
      <c r="F831" s="70"/>
      <c r="G831" s="70"/>
      <c r="H831" s="70"/>
      <c r="I831" s="70"/>
      <c r="J831" s="70"/>
      <c r="K831" s="70"/>
      <c r="L831" s="70"/>
      <c r="M831" s="70"/>
      <c r="N831" s="70"/>
      <c r="O831" s="70"/>
      <c r="P831" s="70"/>
      <c r="Q831" s="70"/>
      <c r="R831" s="70"/>
      <c r="S831" s="70"/>
      <c r="T831" s="70"/>
      <c r="U831" s="70"/>
      <c r="V831" s="70"/>
      <c r="W831" s="70"/>
      <c r="X831" s="70"/>
      <c r="Y831" s="70"/>
      <c r="Z831" s="70"/>
    </row>
    <row r="832" spans="1:26" ht="15.75" customHeight="1" x14ac:dyDescent="0.3">
      <c r="A832" s="70"/>
      <c r="B832" s="70"/>
      <c r="C832" s="70"/>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spans="1:26" ht="15.75" customHeight="1" x14ac:dyDescent="0.3">
      <c r="A833" s="70"/>
      <c r="B833" s="70"/>
      <c r="C833" s="70"/>
      <c r="D833" s="70"/>
      <c r="E833" s="70"/>
      <c r="F833" s="70"/>
      <c r="G833" s="70"/>
      <c r="H833" s="70"/>
      <c r="I833" s="70"/>
      <c r="J833" s="70"/>
      <c r="K833" s="70"/>
      <c r="L833" s="70"/>
      <c r="M833" s="70"/>
      <c r="N833" s="70"/>
      <c r="O833" s="70"/>
      <c r="P833" s="70"/>
      <c r="Q833" s="70"/>
      <c r="R833" s="70"/>
      <c r="S833" s="70"/>
      <c r="T833" s="70"/>
      <c r="U833" s="70"/>
      <c r="V833" s="70"/>
      <c r="W833" s="70"/>
      <c r="X833" s="70"/>
      <c r="Y833" s="70"/>
      <c r="Z833" s="70"/>
    </row>
    <row r="834" spans="1:26" ht="15.75" customHeight="1" x14ac:dyDescent="0.3">
      <c r="A834" s="70"/>
      <c r="B834" s="70"/>
      <c r="C834" s="70"/>
      <c r="D834" s="70"/>
      <c r="E834" s="70"/>
      <c r="F834" s="70"/>
      <c r="G834" s="70"/>
      <c r="H834" s="70"/>
      <c r="I834" s="70"/>
      <c r="J834" s="70"/>
      <c r="K834" s="70"/>
      <c r="L834" s="70"/>
      <c r="M834" s="70"/>
      <c r="N834" s="70"/>
      <c r="O834" s="70"/>
      <c r="P834" s="70"/>
      <c r="Q834" s="70"/>
      <c r="R834" s="70"/>
      <c r="S834" s="70"/>
      <c r="T834" s="70"/>
      <c r="U834" s="70"/>
      <c r="V834" s="70"/>
      <c r="W834" s="70"/>
      <c r="X834" s="70"/>
      <c r="Y834" s="70"/>
      <c r="Z834" s="70"/>
    </row>
    <row r="835" spans="1:26" ht="15.75" customHeight="1" x14ac:dyDescent="0.3">
      <c r="A835" s="70"/>
      <c r="B835" s="70"/>
      <c r="C835" s="70"/>
      <c r="D835" s="70"/>
      <c r="E835" s="70"/>
      <c r="F835" s="70"/>
      <c r="G835" s="70"/>
      <c r="H835" s="70"/>
      <c r="I835" s="70"/>
      <c r="J835" s="70"/>
      <c r="K835" s="70"/>
      <c r="L835" s="70"/>
      <c r="M835" s="70"/>
      <c r="N835" s="70"/>
      <c r="O835" s="70"/>
      <c r="P835" s="70"/>
      <c r="Q835" s="70"/>
      <c r="R835" s="70"/>
      <c r="S835" s="70"/>
      <c r="T835" s="70"/>
      <c r="U835" s="70"/>
      <c r="V835" s="70"/>
      <c r="W835" s="70"/>
      <c r="X835" s="70"/>
      <c r="Y835" s="70"/>
      <c r="Z835" s="70"/>
    </row>
    <row r="836" spans="1:26" ht="15.75" customHeight="1" x14ac:dyDescent="0.3">
      <c r="A836" s="70"/>
      <c r="B836" s="70"/>
      <c r="C836" s="70"/>
      <c r="D836" s="70"/>
      <c r="E836" s="70"/>
      <c r="F836" s="70"/>
      <c r="G836" s="70"/>
      <c r="H836" s="70"/>
      <c r="I836" s="70"/>
      <c r="J836" s="70"/>
      <c r="K836" s="70"/>
      <c r="L836" s="70"/>
      <c r="M836" s="70"/>
      <c r="N836" s="70"/>
      <c r="O836" s="70"/>
      <c r="P836" s="70"/>
      <c r="Q836" s="70"/>
      <c r="R836" s="70"/>
      <c r="S836" s="70"/>
      <c r="T836" s="70"/>
      <c r="U836" s="70"/>
      <c r="V836" s="70"/>
      <c r="W836" s="70"/>
      <c r="X836" s="70"/>
      <c r="Y836" s="70"/>
      <c r="Z836" s="70"/>
    </row>
    <row r="837" spans="1:26" ht="15.75" customHeight="1" x14ac:dyDescent="0.3">
      <c r="A837" s="70"/>
      <c r="B837" s="70"/>
      <c r="C837" s="70"/>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spans="1:26" ht="15.75" customHeight="1" x14ac:dyDescent="0.3">
      <c r="A838" s="70"/>
      <c r="B838" s="70"/>
      <c r="C838" s="70"/>
      <c r="D838" s="70"/>
      <c r="E838" s="70"/>
      <c r="F838" s="70"/>
      <c r="G838" s="70"/>
      <c r="H838" s="70"/>
      <c r="I838" s="70"/>
      <c r="J838" s="70"/>
      <c r="K838" s="70"/>
      <c r="L838" s="70"/>
      <c r="M838" s="70"/>
      <c r="N838" s="70"/>
      <c r="O838" s="70"/>
      <c r="P838" s="70"/>
      <c r="Q838" s="70"/>
      <c r="R838" s="70"/>
      <c r="S838" s="70"/>
      <c r="T838" s="70"/>
      <c r="U838" s="70"/>
      <c r="V838" s="70"/>
      <c r="W838" s="70"/>
      <c r="X838" s="70"/>
      <c r="Y838" s="70"/>
      <c r="Z838" s="70"/>
    </row>
    <row r="839" spans="1:26" ht="15.75" customHeight="1" x14ac:dyDescent="0.3">
      <c r="A839" s="70"/>
      <c r="B839" s="70"/>
      <c r="C839" s="70"/>
      <c r="D839" s="70"/>
      <c r="E839" s="70"/>
      <c r="F839" s="70"/>
      <c r="G839" s="70"/>
      <c r="H839" s="70"/>
      <c r="I839" s="70"/>
      <c r="J839" s="70"/>
      <c r="K839" s="70"/>
      <c r="L839" s="70"/>
      <c r="M839" s="70"/>
      <c r="N839" s="70"/>
      <c r="O839" s="70"/>
      <c r="P839" s="70"/>
      <c r="Q839" s="70"/>
      <c r="R839" s="70"/>
      <c r="S839" s="70"/>
      <c r="T839" s="70"/>
      <c r="U839" s="70"/>
      <c r="V839" s="70"/>
      <c r="W839" s="70"/>
      <c r="X839" s="70"/>
      <c r="Y839" s="70"/>
      <c r="Z839" s="70"/>
    </row>
    <row r="840" spans="1:26" ht="15.75" customHeight="1" x14ac:dyDescent="0.3">
      <c r="A840" s="70"/>
      <c r="B840" s="70"/>
      <c r="C840" s="70"/>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spans="1:26" ht="15.75" customHeight="1" x14ac:dyDescent="0.3">
      <c r="A841" s="70"/>
      <c r="B841" s="70"/>
      <c r="C841" s="70"/>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spans="1:26" ht="15.75" customHeight="1" x14ac:dyDescent="0.3">
      <c r="A842" s="70"/>
      <c r="B842" s="70"/>
      <c r="C842" s="70"/>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spans="1:26" ht="15.75" customHeight="1" x14ac:dyDescent="0.3">
      <c r="A843" s="70"/>
      <c r="B843" s="70"/>
      <c r="C843" s="70"/>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spans="1:26" ht="15.75" customHeight="1" x14ac:dyDescent="0.3">
      <c r="A844" s="70"/>
      <c r="B844" s="70"/>
      <c r="C844" s="70"/>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spans="1:26" ht="15.75" customHeight="1" x14ac:dyDescent="0.3">
      <c r="A845" s="70"/>
      <c r="B845" s="70"/>
      <c r="C845" s="70"/>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spans="1:26" ht="15.75" customHeight="1" x14ac:dyDescent="0.3">
      <c r="A846" s="70"/>
      <c r="B846" s="70"/>
      <c r="C846" s="70"/>
      <c r="D846" s="70"/>
      <c r="E846" s="70"/>
      <c r="F846" s="70"/>
      <c r="G846" s="70"/>
      <c r="H846" s="70"/>
      <c r="I846" s="70"/>
      <c r="J846" s="70"/>
      <c r="K846" s="70"/>
      <c r="L846" s="70"/>
      <c r="M846" s="70"/>
      <c r="N846" s="70"/>
      <c r="O846" s="70"/>
      <c r="P846" s="70"/>
      <c r="Q846" s="70"/>
      <c r="R846" s="70"/>
      <c r="S846" s="70"/>
      <c r="T846" s="70"/>
      <c r="U846" s="70"/>
      <c r="V846" s="70"/>
      <c r="W846" s="70"/>
      <c r="X846" s="70"/>
      <c r="Y846" s="70"/>
      <c r="Z846" s="70"/>
    </row>
    <row r="847" spans="1:26" ht="15.75" customHeight="1" x14ac:dyDescent="0.3">
      <c r="A847" s="70"/>
      <c r="B847" s="70"/>
      <c r="C847" s="70"/>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spans="1:26" ht="15.75" customHeight="1" x14ac:dyDescent="0.3">
      <c r="A848" s="70"/>
      <c r="B848" s="70"/>
      <c r="C848" s="70"/>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spans="1:26" ht="15.75" customHeight="1" x14ac:dyDescent="0.3">
      <c r="A849" s="70"/>
      <c r="B849" s="70"/>
      <c r="C849" s="70"/>
      <c r="D849" s="70"/>
      <c r="E849" s="70"/>
      <c r="F849" s="70"/>
      <c r="G849" s="70"/>
      <c r="H849" s="70"/>
      <c r="I849" s="70"/>
      <c r="J849" s="70"/>
      <c r="K849" s="70"/>
      <c r="L849" s="70"/>
      <c r="M849" s="70"/>
      <c r="N849" s="70"/>
      <c r="O849" s="70"/>
      <c r="P849" s="70"/>
      <c r="Q849" s="70"/>
      <c r="R849" s="70"/>
      <c r="S849" s="70"/>
      <c r="T849" s="70"/>
      <c r="U849" s="70"/>
      <c r="V849" s="70"/>
      <c r="W849" s="70"/>
      <c r="X849" s="70"/>
      <c r="Y849" s="70"/>
      <c r="Z849" s="70"/>
    </row>
    <row r="850" spans="1:26" ht="15.75" customHeight="1" x14ac:dyDescent="0.3">
      <c r="A850" s="70"/>
      <c r="B850" s="70"/>
      <c r="C850" s="70"/>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spans="1:26" ht="15.75" customHeight="1" x14ac:dyDescent="0.3">
      <c r="A851" s="70"/>
      <c r="B851" s="70"/>
      <c r="C851" s="70"/>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spans="1:26" ht="15.75" customHeight="1" x14ac:dyDescent="0.3">
      <c r="A852" s="70"/>
      <c r="B852" s="70"/>
      <c r="C852" s="70"/>
      <c r="D852" s="70"/>
      <c r="E852" s="70"/>
      <c r="F852" s="70"/>
      <c r="G852" s="70"/>
      <c r="H852" s="70"/>
      <c r="I852" s="70"/>
      <c r="J852" s="70"/>
      <c r="K852" s="70"/>
      <c r="L852" s="70"/>
      <c r="M852" s="70"/>
      <c r="N852" s="70"/>
      <c r="O852" s="70"/>
      <c r="P852" s="70"/>
      <c r="Q852" s="70"/>
      <c r="R852" s="70"/>
      <c r="S852" s="70"/>
      <c r="T852" s="70"/>
      <c r="U852" s="70"/>
      <c r="V852" s="70"/>
      <c r="W852" s="70"/>
      <c r="X852" s="70"/>
      <c r="Y852" s="70"/>
      <c r="Z852" s="70"/>
    </row>
    <row r="853" spans="1:26" ht="15.75" customHeight="1" x14ac:dyDescent="0.3">
      <c r="A853" s="70"/>
      <c r="B853" s="70"/>
      <c r="C853" s="70"/>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spans="1:26" ht="15.75" customHeight="1" x14ac:dyDescent="0.3">
      <c r="A854" s="70"/>
      <c r="B854" s="70"/>
      <c r="C854" s="70"/>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spans="1:26" ht="15.75" customHeight="1" x14ac:dyDescent="0.3">
      <c r="A855" s="70"/>
      <c r="B855" s="70"/>
      <c r="C855" s="70"/>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spans="1:26" ht="15.75" customHeight="1" x14ac:dyDescent="0.3">
      <c r="A856" s="70"/>
      <c r="B856" s="70"/>
      <c r="C856" s="70"/>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spans="1:26" ht="15.75" customHeight="1" x14ac:dyDescent="0.3">
      <c r="A857" s="70"/>
      <c r="B857" s="70"/>
      <c r="C857" s="70"/>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spans="1:26" ht="15.75" customHeight="1" x14ac:dyDescent="0.3">
      <c r="A858" s="70"/>
      <c r="B858" s="70"/>
      <c r="C858" s="70"/>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spans="1:26" ht="15.75" customHeight="1" x14ac:dyDescent="0.3">
      <c r="A859" s="70"/>
      <c r="B859" s="70"/>
      <c r="C859" s="70"/>
      <c r="D859" s="70"/>
      <c r="E859" s="70"/>
      <c r="F859" s="70"/>
      <c r="G859" s="70"/>
      <c r="H859" s="70"/>
      <c r="I859" s="70"/>
      <c r="J859" s="70"/>
      <c r="K859" s="70"/>
      <c r="L859" s="70"/>
      <c r="M859" s="70"/>
      <c r="N859" s="70"/>
      <c r="O859" s="70"/>
      <c r="P859" s="70"/>
      <c r="Q859" s="70"/>
      <c r="R859" s="70"/>
      <c r="S859" s="70"/>
      <c r="T859" s="70"/>
      <c r="U859" s="70"/>
      <c r="V859" s="70"/>
      <c r="W859" s="70"/>
      <c r="X859" s="70"/>
      <c r="Y859" s="70"/>
      <c r="Z859" s="70"/>
    </row>
    <row r="860" spans="1:26" ht="15.75" customHeight="1" x14ac:dyDescent="0.3">
      <c r="A860" s="70"/>
      <c r="B860" s="70"/>
      <c r="C860" s="70"/>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spans="1:26" ht="15.75" customHeight="1" x14ac:dyDescent="0.3">
      <c r="A861" s="70"/>
      <c r="B861" s="70"/>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row>
    <row r="862" spans="1:26" ht="15.75" customHeight="1" x14ac:dyDescent="0.3">
      <c r="A862" s="70"/>
      <c r="B862" s="70"/>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row>
    <row r="863" spans="1:26" ht="15.75" customHeight="1" x14ac:dyDescent="0.3">
      <c r="A863" s="70"/>
      <c r="B863" s="70"/>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spans="1:26" ht="15.75" customHeight="1" x14ac:dyDescent="0.3">
      <c r="A864" s="70"/>
      <c r="B864" s="70"/>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spans="1:26" ht="15.75" customHeight="1" x14ac:dyDescent="0.3">
      <c r="A865" s="70"/>
      <c r="B865" s="70"/>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row>
    <row r="866" spans="1:26" ht="15.75" customHeight="1" x14ac:dyDescent="0.3">
      <c r="A866" s="70"/>
      <c r="B866" s="70"/>
      <c r="C866" s="70"/>
      <c r="D866" s="70"/>
      <c r="E866" s="70"/>
      <c r="F866" s="70"/>
      <c r="G866" s="70"/>
      <c r="H866" s="70"/>
      <c r="I866" s="70"/>
      <c r="J866" s="70"/>
      <c r="K866" s="70"/>
      <c r="L866" s="70"/>
      <c r="M866" s="70"/>
      <c r="N866" s="70"/>
      <c r="O866" s="70"/>
      <c r="P866" s="70"/>
      <c r="Q866" s="70"/>
      <c r="R866" s="70"/>
      <c r="S866" s="70"/>
      <c r="T866" s="70"/>
      <c r="U866" s="70"/>
      <c r="V866" s="70"/>
      <c r="W866" s="70"/>
      <c r="X866" s="70"/>
      <c r="Y866" s="70"/>
      <c r="Z866" s="70"/>
    </row>
    <row r="867" spans="1:26" ht="15.75" customHeight="1" x14ac:dyDescent="0.3">
      <c r="A867" s="70"/>
      <c r="B867" s="70"/>
      <c r="C867" s="70"/>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spans="1:26" ht="15.75" customHeight="1" x14ac:dyDescent="0.3">
      <c r="A868" s="70"/>
      <c r="B868" s="70"/>
      <c r="C868" s="70"/>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spans="1:26" ht="15.75" customHeight="1" x14ac:dyDescent="0.3">
      <c r="A869" s="70"/>
      <c r="B869" s="70"/>
      <c r="C869" s="70"/>
      <c r="D869" s="70"/>
      <c r="E869" s="70"/>
      <c r="F869" s="70"/>
      <c r="G869" s="70"/>
      <c r="H869" s="70"/>
      <c r="I869" s="70"/>
      <c r="J869" s="70"/>
      <c r="K869" s="70"/>
      <c r="L869" s="70"/>
      <c r="M869" s="70"/>
      <c r="N869" s="70"/>
      <c r="O869" s="70"/>
      <c r="P869" s="70"/>
      <c r="Q869" s="70"/>
      <c r="R869" s="70"/>
      <c r="S869" s="70"/>
      <c r="T869" s="70"/>
      <c r="U869" s="70"/>
      <c r="V869" s="70"/>
      <c r="W869" s="70"/>
      <c r="X869" s="70"/>
      <c r="Y869" s="70"/>
      <c r="Z869" s="70"/>
    </row>
    <row r="870" spans="1:26" ht="15.75" customHeight="1" x14ac:dyDescent="0.3">
      <c r="A870" s="70"/>
      <c r="B870" s="70"/>
      <c r="C870" s="70"/>
      <c r="D870" s="70"/>
      <c r="E870" s="70"/>
      <c r="F870" s="70"/>
      <c r="G870" s="70"/>
      <c r="H870" s="70"/>
      <c r="I870" s="70"/>
      <c r="J870" s="70"/>
      <c r="K870" s="70"/>
      <c r="L870" s="70"/>
      <c r="M870" s="70"/>
      <c r="N870" s="70"/>
      <c r="O870" s="70"/>
      <c r="P870" s="70"/>
      <c r="Q870" s="70"/>
      <c r="R870" s="70"/>
      <c r="S870" s="70"/>
      <c r="T870" s="70"/>
      <c r="U870" s="70"/>
      <c r="V870" s="70"/>
      <c r="W870" s="70"/>
      <c r="X870" s="70"/>
      <c r="Y870" s="70"/>
      <c r="Z870" s="70"/>
    </row>
    <row r="871" spans="1:26" ht="15.75" customHeight="1" x14ac:dyDescent="0.3">
      <c r="A871" s="70"/>
      <c r="B871" s="70"/>
      <c r="C871" s="70"/>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spans="1:26" ht="15.75" customHeight="1" x14ac:dyDescent="0.3">
      <c r="A872" s="70"/>
      <c r="B872" s="70"/>
      <c r="C872" s="70"/>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spans="1:26" ht="15.75" customHeight="1" x14ac:dyDescent="0.3">
      <c r="A873" s="70"/>
      <c r="B873" s="70"/>
      <c r="C873" s="70"/>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spans="1:26" ht="15.75" customHeight="1" x14ac:dyDescent="0.3">
      <c r="A874" s="70"/>
      <c r="B874" s="70"/>
      <c r="C874" s="70"/>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spans="1:26" ht="15.75" customHeight="1" x14ac:dyDescent="0.3">
      <c r="A875" s="70"/>
      <c r="B875" s="70"/>
      <c r="C875" s="70"/>
      <c r="D875" s="70"/>
      <c r="E875" s="70"/>
      <c r="F875" s="70"/>
      <c r="G875" s="70"/>
      <c r="H875" s="70"/>
      <c r="I875" s="70"/>
      <c r="J875" s="70"/>
      <c r="K875" s="70"/>
      <c r="L875" s="70"/>
      <c r="M875" s="70"/>
      <c r="N875" s="70"/>
      <c r="O875" s="70"/>
      <c r="P875" s="70"/>
      <c r="Q875" s="70"/>
      <c r="R875" s="70"/>
      <c r="S875" s="70"/>
      <c r="T875" s="70"/>
      <c r="U875" s="70"/>
      <c r="V875" s="70"/>
      <c r="W875" s="70"/>
      <c r="X875" s="70"/>
      <c r="Y875" s="70"/>
      <c r="Z875" s="70"/>
    </row>
    <row r="876" spans="1:26" ht="15.75" customHeight="1" x14ac:dyDescent="0.3">
      <c r="A876" s="70"/>
      <c r="B876" s="70"/>
      <c r="C876" s="70"/>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spans="1:26" ht="15.75" customHeight="1" x14ac:dyDescent="0.3">
      <c r="A877" s="70"/>
      <c r="B877" s="70"/>
      <c r="C877" s="70"/>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spans="1:26" ht="15.75" customHeight="1" x14ac:dyDescent="0.3">
      <c r="A878" s="70"/>
      <c r="B878" s="70"/>
      <c r="C878" s="70"/>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spans="1:26" ht="15.75" customHeight="1" x14ac:dyDescent="0.3">
      <c r="A879" s="70"/>
      <c r="B879" s="70"/>
      <c r="C879" s="70"/>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spans="1:26" ht="15.75" customHeight="1" x14ac:dyDescent="0.3">
      <c r="A880" s="70"/>
      <c r="B880" s="70"/>
      <c r="C880" s="70"/>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spans="1:26" ht="15.75" customHeight="1" x14ac:dyDescent="0.3">
      <c r="A881" s="70"/>
      <c r="B881" s="70"/>
      <c r="C881" s="70"/>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spans="1:26" ht="15.75" customHeight="1" x14ac:dyDescent="0.3">
      <c r="A882" s="70"/>
      <c r="B882" s="70"/>
      <c r="C882" s="70"/>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spans="1:26" ht="15.75" customHeight="1" x14ac:dyDescent="0.3">
      <c r="A883" s="70"/>
      <c r="B883" s="70"/>
      <c r="C883" s="70"/>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spans="1:26" ht="15.75" customHeight="1" x14ac:dyDescent="0.3">
      <c r="A884" s="70"/>
      <c r="B884" s="70"/>
      <c r="C884" s="70"/>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spans="1:26" ht="15.75" customHeight="1" x14ac:dyDescent="0.3">
      <c r="A885" s="70"/>
      <c r="B885" s="70"/>
      <c r="C885" s="70"/>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spans="1:26" ht="15.75" customHeight="1" x14ac:dyDescent="0.3">
      <c r="A886" s="70"/>
      <c r="B886" s="70"/>
      <c r="C886" s="70"/>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spans="1:26" ht="15.75" customHeight="1" x14ac:dyDescent="0.3">
      <c r="A887" s="70"/>
      <c r="B887" s="70"/>
      <c r="C887" s="70"/>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spans="1:26" ht="15.75" customHeight="1" x14ac:dyDescent="0.3">
      <c r="A888" s="70"/>
      <c r="B888" s="70"/>
      <c r="C888" s="70"/>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spans="1:26" ht="15.75" customHeight="1" x14ac:dyDescent="0.3">
      <c r="A889" s="70"/>
      <c r="B889" s="70"/>
      <c r="C889" s="70"/>
      <c r="D889" s="70"/>
      <c r="E889" s="70"/>
      <c r="F889" s="70"/>
      <c r="G889" s="70"/>
      <c r="H889" s="70"/>
      <c r="I889" s="70"/>
      <c r="J889" s="70"/>
      <c r="K889" s="70"/>
      <c r="L889" s="70"/>
      <c r="M889" s="70"/>
      <c r="N889" s="70"/>
      <c r="O889" s="70"/>
      <c r="P889" s="70"/>
      <c r="Q889" s="70"/>
      <c r="R889" s="70"/>
      <c r="S889" s="70"/>
      <c r="T889" s="70"/>
      <c r="U889" s="70"/>
      <c r="V889" s="70"/>
      <c r="W889" s="70"/>
      <c r="X889" s="70"/>
      <c r="Y889" s="70"/>
      <c r="Z889" s="70"/>
    </row>
    <row r="890" spans="1:26" ht="15.75" customHeight="1" x14ac:dyDescent="0.3">
      <c r="A890" s="70"/>
      <c r="B890" s="70"/>
      <c r="C890" s="70"/>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spans="1:26" ht="15.75" customHeight="1" x14ac:dyDescent="0.3">
      <c r="A891" s="70"/>
      <c r="B891" s="70"/>
      <c r="C891" s="70"/>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spans="1:26" ht="15.75" customHeight="1" x14ac:dyDescent="0.3">
      <c r="A892" s="70"/>
      <c r="B892" s="70"/>
      <c r="C892" s="70"/>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spans="1:26" ht="15.75" customHeight="1" x14ac:dyDescent="0.3">
      <c r="A893" s="70"/>
      <c r="B893" s="70"/>
      <c r="C893" s="70"/>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spans="1:26" ht="15.75" customHeight="1" x14ac:dyDescent="0.3">
      <c r="A894" s="70"/>
      <c r="B894" s="70"/>
      <c r="C894" s="70"/>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spans="1:26" ht="15.75" customHeight="1" x14ac:dyDescent="0.3">
      <c r="A895" s="70"/>
      <c r="B895" s="70"/>
      <c r="C895" s="70"/>
      <c r="D895" s="70"/>
      <c r="E895" s="70"/>
      <c r="F895" s="70"/>
      <c r="G895" s="70"/>
      <c r="H895" s="70"/>
      <c r="I895" s="70"/>
      <c r="J895" s="70"/>
      <c r="K895" s="70"/>
      <c r="L895" s="70"/>
      <c r="M895" s="70"/>
      <c r="N895" s="70"/>
      <c r="O895" s="70"/>
      <c r="P895" s="70"/>
      <c r="Q895" s="70"/>
      <c r="R895" s="70"/>
      <c r="S895" s="70"/>
      <c r="T895" s="70"/>
      <c r="U895" s="70"/>
      <c r="V895" s="70"/>
      <c r="W895" s="70"/>
      <c r="X895" s="70"/>
      <c r="Y895" s="70"/>
      <c r="Z895" s="70"/>
    </row>
    <row r="896" spans="1:26" ht="15.75" customHeight="1" x14ac:dyDescent="0.3">
      <c r="A896" s="70"/>
      <c r="B896" s="70"/>
      <c r="C896" s="70"/>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spans="1:26" ht="15.75" customHeight="1" x14ac:dyDescent="0.3">
      <c r="A897" s="70"/>
      <c r="B897" s="70"/>
      <c r="C897" s="70"/>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spans="1:26" ht="15.75" customHeight="1" x14ac:dyDescent="0.3">
      <c r="A898" s="70"/>
      <c r="B898" s="70"/>
      <c r="C898" s="70"/>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spans="1:26" ht="15.75" customHeight="1" x14ac:dyDescent="0.3">
      <c r="A899" s="70"/>
      <c r="B899" s="70"/>
      <c r="C899" s="70"/>
      <c r="D899" s="70"/>
      <c r="E899" s="70"/>
      <c r="F899" s="70"/>
      <c r="G899" s="70"/>
      <c r="H899" s="70"/>
      <c r="I899" s="70"/>
      <c r="J899" s="70"/>
      <c r="K899" s="70"/>
      <c r="L899" s="70"/>
      <c r="M899" s="70"/>
      <c r="N899" s="70"/>
      <c r="O899" s="70"/>
      <c r="P899" s="70"/>
      <c r="Q899" s="70"/>
      <c r="R899" s="70"/>
      <c r="S899" s="70"/>
      <c r="T899" s="70"/>
      <c r="U899" s="70"/>
      <c r="V899" s="70"/>
      <c r="W899" s="70"/>
      <c r="X899" s="70"/>
      <c r="Y899" s="70"/>
      <c r="Z899" s="70"/>
    </row>
    <row r="900" spans="1:26" ht="15.75" customHeight="1" x14ac:dyDescent="0.3">
      <c r="A900" s="70"/>
      <c r="B900" s="70"/>
      <c r="C900" s="70"/>
      <c r="D900" s="70"/>
      <c r="E900" s="70"/>
      <c r="F900" s="70"/>
      <c r="G900" s="70"/>
      <c r="H900" s="70"/>
      <c r="I900" s="70"/>
      <c r="J900" s="70"/>
      <c r="K900" s="70"/>
      <c r="L900" s="70"/>
      <c r="M900" s="70"/>
      <c r="N900" s="70"/>
      <c r="O900" s="70"/>
      <c r="P900" s="70"/>
      <c r="Q900" s="70"/>
      <c r="R900" s="70"/>
      <c r="S900" s="70"/>
      <c r="T900" s="70"/>
      <c r="U900" s="70"/>
      <c r="V900" s="70"/>
      <c r="W900" s="70"/>
      <c r="X900" s="70"/>
      <c r="Y900" s="70"/>
      <c r="Z900" s="70"/>
    </row>
    <row r="901" spans="1:26" ht="15.75" customHeight="1" x14ac:dyDescent="0.3">
      <c r="A901" s="70"/>
      <c r="B901" s="70"/>
      <c r="C901" s="70"/>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spans="1:26" ht="15.75" customHeight="1" x14ac:dyDescent="0.3">
      <c r="A902" s="70"/>
      <c r="B902" s="70"/>
      <c r="C902" s="70"/>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spans="1:26" ht="15.75" customHeight="1" x14ac:dyDescent="0.3">
      <c r="A903" s="70"/>
      <c r="B903" s="70"/>
      <c r="C903" s="70"/>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spans="1:26" ht="15.75" customHeight="1" x14ac:dyDescent="0.3">
      <c r="A904" s="70"/>
      <c r="B904" s="70"/>
      <c r="C904" s="70"/>
      <c r="D904" s="70"/>
      <c r="E904" s="70"/>
      <c r="F904" s="70"/>
      <c r="G904" s="70"/>
      <c r="H904" s="70"/>
      <c r="I904" s="70"/>
      <c r="J904" s="70"/>
      <c r="K904" s="70"/>
      <c r="L904" s="70"/>
      <c r="M904" s="70"/>
      <c r="N904" s="70"/>
      <c r="O904" s="70"/>
      <c r="P904" s="70"/>
      <c r="Q904" s="70"/>
      <c r="R904" s="70"/>
      <c r="S904" s="70"/>
      <c r="T904" s="70"/>
      <c r="U904" s="70"/>
      <c r="V904" s="70"/>
      <c r="W904" s="70"/>
      <c r="X904" s="70"/>
      <c r="Y904" s="70"/>
      <c r="Z904" s="70"/>
    </row>
    <row r="905" spans="1:26" ht="15.75" customHeight="1" x14ac:dyDescent="0.3">
      <c r="A905" s="70"/>
      <c r="B905" s="70"/>
      <c r="C905" s="70"/>
      <c r="D905" s="70"/>
      <c r="E905" s="70"/>
      <c r="F905" s="70"/>
      <c r="G905" s="70"/>
      <c r="H905" s="70"/>
      <c r="I905" s="70"/>
      <c r="J905" s="70"/>
      <c r="K905" s="70"/>
      <c r="L905" s="70"/>
      <c r="M905" s="70"/>
      <c r="N905" s="70"/>
      <c r="O905" s="70"/>
      <c r="P905" s="70"/>
      <c r="Q905" s="70"/>
      <c r="R905" s="70"/>
      <c r="S905" s="70"/>
      <c r="T905" s="70"/>
      <c r="U905" s="70"/>
      <c r="V905" s="70"/>
      <c r="W905" s="70"/>
      <c r="X905" s="70"/>
      <c r="Y905" s="70"/>
      <c r="Z905" s="70"/>
    </row>
    <row r="906" spans="1:26" ht="15.75" customHeight="1" x14ac:dyDescent="0.3">
      <c r="A906" s="70"/>
      <c r="B906" s="70"/>
      <c r="C906" s="70"/>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spans="1:26" ht="15.75" customHeight="1" x14ac:dyDescent="0.3">
      <c r="A907" s="70"/>
      <c r="B907" s="70"/>
      <c r="C907" s="70"/>
      <c r="D907" s="70"/>
      <c r="E907" s="70"/>
      <c r="F907" s="70"/>
      <c r="G907" s="70"/>
      <c r="H907" s="70"/>
      <c r="I907" s="70"/>
      <c r="J907" s="70"/>
      <c r="K907" s="70"/>
      <c r="L907" s="70"/>
      <c r="M907" s="70"/>
      <c r="N907" s="70"/>
      <c r="O907" s="70"/>
      <c r="P907" s="70"/>
      <c r="Q907" s="70"/>
      <c r="R907" s="70"/>
      <c r="S907" s="70"/>
      <c r="T907" s="70"/>
      <c r="U907" s="70"/>
      <c r="V907" s="70"/>
      <c r="W907" s="70"/>
      <c r="X907" s="70"/>
      <c r="Y907" s="70"/>
      <c r="Z907" s="70"/>
    </row>
    <row r="908" spans="1:26" ht="15.75" customHeight="1" x14ac:dyDescent="0.3">
      <c r="A908" s="70"/>
      <c r="B908" s="70"/>
      <c r="C908" s="70"/>
      <c r="D908" s="70"/>
      <c r="E908" s="70"/>
      <c r="F908" s="70"/>
      <c r="G908" s="70"/>
      <c r="H908" s="70"/>
      <c r="I908" s="70"/>
      <c r="J908" s="70"/>
      <c r="K908" s="70"/>
      <c r="L908" s="70"/>
      <c r="M908" s="70"/>
      <c r="N908" s="70"/>
      <c r="O908" s="70"/>
      <c r="P908" s="70"/>
      <c r="Q908" s="70"/>
      <c r="R908" s="70"/>
      <c r="S908" s="70"/>
      <c r="T908" s="70"/>
      <c r="U908" s="70"/>
      <c r="V908" s="70"/>
      <c r="W908" s="70"/>
      <c r="X908" s="70"/>
      <c r="Y908" s="70"/>
      <c r="Z908" s="70"/>
    </row>
    <row r="909" spans="1:26" ht="15.75" customHeight="1" x14ac:dyDescent="0.3">
      <c r="A909" s="70"/>
      <c r="B909" s="70"/>
      <c r="C909" s="70"/>
      <c r="D909" s="70"/>
      <c r="E909" s="70"/>
      <c r="F909" s="70"/>
      <c r="G909" s="70"/>
      <c r="H909" s="70"/>
      <c r="I909" s="70"/>
      <c r="J909" s="70"/>
      <c r="K909" s="70"/>
      <c r="L909" s="70"/>
      <c r="M909" s="70"/>
      <c r="N909" s="70"/>
      <c r="O909" s="70"/>
      <c r="P909" s="70"/>
      <c r="Q909" s="70"/>
      <c r="R909" s="70"/>
      <c r="S909" s="70"/>
      <c r="T909" s="70"/>
      <c r="U909" s="70"/>
      <c r="V909" s="70"/>
      <c r="W909" s="70"/>
      <c r="X909" s="70"/>
      <c r="Y909" s="70"/>
      <c r="Z909" s="70"/>
    </row>
    <row r="910" spans="1:26" ht="15.75" customHeight="1" x14ac:dyDescent="0.3">
      <c r="A910" s="70"/>
      <c r="B910" s="70"/>
      <c r="C910" s="70"/>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spans="1:26" ht="15.75" customHeight="1" x14ac:dyDescent="0.3">
      <c r="A911" s="70"/>
      <c r="B911" s="70"/>
      <c r="C911" s="70"/>
      <c r="D911" s="70"/>
      <c r="E911" s="70"/>
      <c r="F911" s="70"/>
      <c r="G911" s="70"/>
      <c r="H911" s="70"/>
      <c r="I911" s="70"/>
      <c r="J911" s="70"/>
      <c r="K911" s="70"/>
      <c r="L911" s="70"/>
      <c r="M911" s="70"/>
      <c r="N911" s="70"/>
      <c r="O911" s="70"/>
      <c r="P911" s="70"/>
      <c r="Q911" s="70"/>
      <c r="R911" s="70"/>
      <c r="S911" s="70"/>
      <c r="T911" s="70"/>
      <c r="U911" s="70"/>
      <c r="V911" s="70"/>
      <c r="W911" s="70"/>
      <c r="X911" s="70"/>
      <c r="Y911" s="70"/>
      <c r="Z911" s="70"/>
    </row>
    <row r="912" spans="1:26" ht="15.75" customHeight="1" x14ac:dyDescent="0.3">
      <c r="A912" s="70"/>
      <c r="B912" s="70"/>
      <c r="C912" s="70"/>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spans="1:26" ht="15.75" customHeight="1" x14ac:dyDescent="0.3">
      <c r="A913" s="70"/>
      <c r="B913" s="70"/>
      <c r="C913" s="70"/>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spans="1:26" ht="15.75" customHeight="1" x14ac:dyDescent="0.3">
      <c r="A914" s="70"/>
      <c r="B914" s="70"/>
      <c r="C914" s="70"/>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spans="1:26" ht="15.75" customHeight="1" x14ac:dyDescent="0.3">
      <c r="A915" s="70"/>
      <c r="B915" s="70"/>
      <c r="C915" s="70"/>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spans="1:26" ht="15.75" customHeight="1" x14ac:dyDescent="0.3">
      <c r="A916" s="70"/>
      <c r="B916" s="70"/>
      <c r="C916" s="70"/>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spans="1:26" ht="15.75" customHeight="1" x14ac:dyDescent="0.3">
      <c r="A917" s="70"/>
      <c r="B917" s="70"/>
      <c r="C917" s="70"/>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spans="1:26" ht="15.75" customHeight="1" x14ac:dyDescent="0.3">
      <c r="A918" s="70"/>
      <c r="B918" s="70"/>
      <c r="C918" s="70"/>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spans="1:26" ht="15.75" customHeight="1" x14ac:dyDescent="0.3">
      <c r="A919" s="70"/>
      <c r="B919" s="70"/>
      <c r="C919" s="70"/>
      <c r="D919" s="70"/>
      <c r="E919" s="70"/>
      <c r="F919" s="70"/>
      <c r="G919" s="70"/>
      <c r="H919" s="70"/>
      <c r="I919" s="70"/>
      <c r="J919" s="70"/>
      <c r="K919" s="70"/>
      <c r="L919" s="70"/>
      <c r="M919" s="70"/>
      <c r="N919" s="70"/>
      <c r="O919" s="70"/>
      <c r="P919" s="70"/>
      <c r="Q919" s="70"/>
      <c r="R919" s="70"/>
      <c r="S919" s="70"/>
      <c r="T919" s="70"/>
      <c r="U919" s="70"/>
      <c r="V919" s="70"/>
      <c r="W919" s="70"/>
      <c r="X919" s="70"/>
      <c r="Y919" s="70"/>
      <c r="Z919" s="70"/>
    </row>
    <row r="920" spans="1:26" ht="15.75" customHeight="1" x14ac:dyDescent="0.3">
      <c r="A920" s="70"/>
      <c r="B920" s="70"/>
      <c r="C920" s="70"/>
      <c r="D920" s="70"/>
      <c r="E920" s="70"/>
      <c r="F920" s="70"/>
      <c r="G920" s="70"/>
      <c r="H920" s="70"/>
      <c r="I920" s="70"/>
      <c r="J920" s="70"/>
      <c r="K920" s="70"/>
      <c r="L920" s="70"/>
      <c r="M920" s="70"/>
      <c r="N920" s="70"/>
      <c r="O920" s="70"/>
      <c r="P920" s="70"/>
      <c r="Q920" s="70"/>
      <c r="R920" s="70"/>
      <c r="S920" s="70"/>
      <c r="T920" s="70"/>
      <c r="U920" s="70"/>
      <c r="V920" s="70"/>
      <c r="W920" s="70"/>
      <c r="X920" s="70"/>
      <c r="Y920" s="70"/>
      <c r="Z920" s="70"/>
    </row>
    <row r="921" spans="1:26" ht="15.75" customHeight="1" x14ac:dyDescent="0.3">
      <c r="A921" s="70"/>
      <c r="B921" s="70"/>
      <c r="C921" s="70"/>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spans="1:26" ht="15.75" customHeight="1" x14ac:dyDescent="0.3">
      <c r="A922" s="70"/>
      <c r="B922" s="70"/>
      <c r="C922" s="70"/>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spans="1:26" ht="15.75" customHeight="1" x14ac:dyDescent="0.3">
      <c r="A923" s="70"/>
      <c r="B923" s="70"/>
      <c r="C923" s="70"/>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spans="1:26" ht="15.75" customHeight="1" x14ac:dyDescent="0.3">
      <c r="A924" s="70"/>
      <c r="B924" s="70"/>
      <c r="C924" s="70"/>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spans="1:26" ht="15.75" customHeight="1" x14ac:dyDescent="0.3">
      <c r="A925" s="70"/>
      <c r="B925" s="70"/>
      <c r="C925" s="70"/>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spans="1:26" ht="15.75" customHeight="1" x14ac:dyDescent="0.3">
      <c r="A926" s="70"/>
      <c r="B926" s="70"/>
      <c r="C926" s="70"/>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spans="1:26" ht="15.75" customHeight="1" x14ac:dyDescent="0.3">
      <c r="A927" s="70"/>
      <c r="B927" s="70"/>
      <c r="C927" s="70"/>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spans="1:26" ht="15.75" customHeight="1" x14ac:dyDescent="0.3">
      <c r="A928" s="70"/>
      <c r="B928" s="70"/>
      <c r="C928" s="70"/>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spans="1:26" ht="15.75" customHeight="1" x14ac:dyDescent="0.3">
      <c r="A929" s="70"/>
      <c r="B929" s="70"/>
      <c r="C929" s="70"/>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spans="1:26" ht="15.75" customHeight="1" x14ac:dyDescent="0.3">
      <c r="A930" s="70"/>
      <c r="B930" s="70"/>
      <c r="C930" s="70"/>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spans="1:26" ht="15.75" customHeight="1" x14ac:dyDescent="0.3">
      <c r="A931" s="70"/>
      <c r="B931" s="70"/>
      <c r="C931" s="70"/>
      <c r="D931" s="70"/>
      <c r="E931" s="70"/>
      <c r="F931" s="70"/>
      <c r="G931" s="70"/>
      <c r="H931" s="70"/>
      <c r="I931" s="70"/>
      <c r="J931" s="70"/>
      <c r="K931" s="70"/>
      <c r="L931" s="70"/>
      <c r="M931" s="70"/>
      <c r="N931" s="70"/>
      <c r="O931" s="70"/>
      <c r="P931" s="70"/>
      <c r="Q931" s="70"/>
      <c r="R931" s="70"/>
      <c r="S931" s="70"/>
      <c r="T931" s="70"/>
      <c r="U931" s="70"/>
      <c r="V931" s="70"/>
      <c r="W931" s="70"/>
      <c r="X931" s="70"/>
      <c r="Y931" s="70"/>
      <c r="Z931" s="70"/>
    </row>
    <row r="932" spans="1:26" ht="15.75" customHeight="1" x14ac:dyDescent="0.3">
      <c r="A932" s="70"/>
      <c r="B932" s="70"/>
      <c r="C932" s="70"/>
      <c r="D932" s="70"/>
      <c r="E932" s="70"/>
      <c r="F932" s="70"/>
      <c r="G932" s="70"/>
      <c r="H932" s="70"/>
      <c r="I932" s="70"/>
      <c r="J932" s="70"/>
      <c r="K932" s="70"/>
      <c r="L932" s="70"/>
      <c r="M932" s="70"/>
      <c r="N932" s="70"/>
      <c r="O932" s="70"/>
      <c r="P932" s="70"/>
      <c r="Q932" s="70"/>
      <c r="R932" s="70"/>
      <c r="S932" s="70"/>
      <c r="T932" s="70"/>
      <c r="U932" s="70"/>
      <c r="V932" s="70"/>
      <c r="W932" s="70"/>
      <c r="X932" s="70"/>
      <c r="Y932" s="70"/>
      <c r="Z932" s="70"/>
    </row>
    <row r="933" spans="1:26" ht="15.75" customHeight="1" x14ac:dyDescent="0.3">
      <c r="A933" s="70"/>
      <c r="B933" s="70"/>
      <c r="C933" s="70"/>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spans="1:26" ht="15.75" customHeight="1" x14ac:dyDescent="0.3">
      <c r="A934" s="70"/>
      <c r="B934" s="70"/>
      <c r="C934" s="70"/>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spans="1:26" ht="15.75" customHeight="1" x14ac:dyDescent="0.3">
      <c r="A935" s="70"/>
      <c r="B935" s="70"/>
      <c r="C935" s="70"/>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spans="1:26" ht="15.75" customHeight="1" x14ac:dyDescent="0.3">
      <c r="A936" s="70"/>
      <c r="B936" s="70"/>
      <c r="C936" s="70"/>
      <c r="D936" s="70"/>
      <c r="E936" s="70"/>
      <c r="F936" s="70"/>
      <c r="G936" s="70"/>
      <c r="H936" s="70"/>
      <c r="I936" s="70"/>
      <c r="J936" s="70"/>
      <c r="K936" s="70"/>
      <c r="L936" s="70"/>
      <c r="M936" s="70"/>
      <c r="N936" s="70"/>
      <c r="O936" s="70"/>
      <c r="P936" s="70"/>
      <c r="Q936" s="70"/>
      <c r="R936" s="70"/>
      <c r="S936" s="70"/>
      <c r="T936" s="70"/>
      <c r="U936" s="70"/>
      <c r="V936" s="70"/>
      <c r="W936" s="70"/>
      <c r="X936" s="70"/>
      <c r="Y936" s="70"/>
      <c r="Z936" s="70"/>
    </row>
    <row r="937" spans="1:26" ht="15.75" customHeight="1" x14ac:dyDescent="0.3">
      <c r="A937" s="70"/>
      <c r="B937" s="70"/>
      <c r="C937" s="70"/>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spans="1:26" ht="15.75" customHeight="1" x14ac:dyDescent="0.3">
      <c r="A938" s="70"/>
      <c r="B938" s="70"/>
      <c r="C938" s="70"/>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spans="1:26" ht="15.75" customHeight="1" x14ac:dyDescent="0.3">
      <c r="A939" s="70"/>
      <c r="B939" s="70"/>
      <c r="C939" s="70"/>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spans="1:26" ht="15.75" customHeight="1" x14ac:dyDescent="0.3">
      <c r="A940" s="70"/>
      <c r="B940" s="70"/>
      <c r="C940" s="70"/>
      <c r="D940" s="70"/>
      <c r="E940" s="70"/>
      <c r="F940" s="70"/>
      <c r="G940" s="70"/>
      <c r="H940" s="70"/>
      <c r="I940" s="70"/>
      <c r="J940" s="70"/>
      <c r="K940" s="70"/>
      <c r="L940" s="70"/>
      <c r="M940" s="70"/>
      <c r="N940" s="70"/>
      <c r="O940" s="70"/>
      <c r="P940" s="70"/>
      <c r="Q940" s="70"/>
      <c r="R940" s="70"/>
      <c r="S940" s="70"/>
      <c r="T940" s="70"/>
      <c r="U940" s="70"/>
      <c r="V940" s="70"/>
      <c r="W940" s="70"/>
      <c r="X940" s="70"/>
      <c r="Y940" s="70"/>
      <c r="Z940" s="70"/>
    </row>
    <row r="941" spans="1:26" ht="15.75" customHeight="1" x14ac:dyDescent="0.3">
      <c r="A941" s="70"/>
      <c r="B941" s="70"/>
      <c r="C941" s="70"/>
      <c r="D941" s="70"/>
      <c r="E941" s="70"/>
      <c r="F941" s="70"/>
      <c r="G941" s="70"/>
      <c r="H941" s="70"/>
      <c r="I941" s="70"/>
      <c r="J941" s="70"/>
      <c r="K941" s="70"/>
      <c r="L941" s="70"/>
      <c r="M941" s="70"/>
      <c r="N941" s="70"/>
      <c r="O941" s="70"/>
      <c r="P941" s="70"/>
      <c r="Q941" s="70"/>
      <c r="R941" s="70"/>
      <c r="S941" s="70"/>
      <c r="T941" s="70"/>
      <c r="U941" s="70"/>
      <c r="V941" s="70"/>
      <c r="W941" s="70"/>
      <c r="X941" s="70"/>
      <c r="Y941" s="70"/>
      <c r="Z941" s="70"/>
    </row>
    <row r="942" spans="1:26" ht="15.75" customHeight="1" x14ac:dyDescent="0.3">
      <c r="A942" s="70"/>
      <c r="B942" s="70"/>
      <c r="C942" s="70"/>
      <c r="D942" s="70"/>
      <c r="E942" s="70"/>
      <c r="F942" s="70"/>
      <c r="G942" s="70"/>
      <c r="H942" s="70"/>
      <c r="I942" s="70"/>
      <c r="J942" s="70"/>
      <c r="K942" s="70"/>
      <c r="L942" s="70"/>
      <c r="M942" s="70"/>
      <c r="N942" s="70"/>
      <c r="O942" s="70"/>
      <c r="P942" s="70"/>
      <c r="Q942" s="70"/>
      <c r="R942" s="70"/>
      <c r="S942" s="70"/>
      <c r="T942" s="70"/>
      <c r="U942" s="70"/>
      <c r="V942" s="70"/>
      <c r="W942" s="70"/>
      <c r="X942" s="70"/>
      <c r="Y942" s="70"/>
      <c r="Z942" s="70"/>
    </row>
    <row r="943" spans="1:26" ht="15.75" customHeight="1" x14ac:dyDescent="0.3">
      <c r="A943" s="70"/>
      <c r="B943" s="70"/>
      <c r="C943" s="70"/>
      <c r="D943" s="70"/>
      <c r="E943" s="70"/>
      <c r="F943" s="70"/>
      <c r="G943" s="70"/>
      <c r="H943" s="70"/>
      <c r="I943" s="70"/>
      <c r="J943" s="70"/>
      <c r="K943" s="70"/>
      <c r="L943" s="70"/>
      <c r="M943" s="70"/>
      <c r="N943" s="70"/>
      <c r="O943" s="70"/>
      <c r="P943" s="70"/>
      <c r="Q943" s="70"/>
      <c r="R943" s="70"/>
      <c r="S943" s="70"/>
      <c r="T943" s="70"/>
      <c r="U943" s="70"/>
      <c r="V943" s="70"/>
      <c r="W943" s="70"/>
      <c r="X943" s="70"/>
      <c r="Y943" s="70"/>
      <c r="Z943" s="70"/>
    </row>
    <row r="944" spans="1:26" ht="15.75" customHeight="1" x14ac:dyDescent="0.3">
      <c r="A944" s="70"/>
      <c r="B944" s="70"/>
      <c r="C944" s="70"/>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spans="1:26" ht="15.75" customHeight="1" x14ac:dyDescent="0.3">
      <c r="A945" s="70"/>
      <c r="B945" s="70"/>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spans="1:26" ht="15.75" customHeight="1" x14ac:dyDescent="0.3">
      <c r="A946" s="70"/>
      <c r="B946" s="70"/>
      <c r="C946" s="70"/>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spans="1:26" ht="15.75" customHeight="1" x14ac:dyDescent="0.3">
      <c r="A947" s="70"/>
      <c r="B947" s="70"/>
      <c r="C947" s="70"/>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spans="1:26" ht="15.75" customHeight="1" x14ac:dyDescent="0.3">
      <c r="A948" s="70"/>
      <c r="B948" s="70"/>
      <c r="C948" s="70"/>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spans="1:26" ht="15.75" customHeight="1" x14ac:dyDescent="0.3">
      <c r="A949" s="70"/>
      <c r="B949" s="70"/>
      <c r="C949" s="70"/>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spans="1:26" ht="15.75" customHeight="1" x14ac:dyDescent="0.3">
      <c r="A950" s="70"/>
      <c r="B950" s="70"/>
      <c r="C950" s="70"/>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spans="1:26" ht="15.75" customHeight="1" x14ac:dyDescent="0.3">
      <c r="A951" s="70"/>
      <c r="B951" s="70"/>
      <c r="C951" s="70"/>
      <c r="D951" s="70"/>
      <c r="E951" s="70"/>
      <c r="F951" s="70"/>
      <c r="G951" s="70"/>
      <c r="H951" s="70"/>
      <c r="I951" s="70"/>
      <c r="J951" s="70"/>
      <c r="K951" s="70"/>
      <c r="L951" s="70"/>
      <c r="M951" s="70"/>
      <c r="N951" s="70"/>
      <c r="O951" s="70"/>
      <c r="P951" s="70"/>
      <c r="Q951" s="70"/>
      <c r="R951" s="70"/>
      <c r="S951" s="70"/>
      <c r="T951" s="70"/>
      <c r="U951" s="70"/>
      <c r="V951" s="70"/>
      <c r="W951" s="70"/>
      <c r="X951" s="70"/>
      <c r="Y951" s="70"/>
      <c r="Z951" s="70"/>
    </row>
    <row r="952" spans="1:26" ht="15.75" customHeight="1" x14ac:dyDescent="0.3">
      <c r="A952" s="70"/>
      <c r="B952" s="70"/>
      <c r="C952" s="70"/>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spans="1:26" ht="15.75" customHeight="1" x14ac:dyDescent="0.3">
      <c r="A953" s="70"/>
      <c r="B953" s="70"/>
      <c r="C953" s="70"/>
      <c r="D953" s="70"/>
      <c r="E953" s="70"/>
      <c r="F953" s="70"/>
      <c r="G953" s="70"/>
      <c r="H953" s="70"/>
      <c r="I953" s="70"/>
      <c r="J953" s="70"/>
      <c r="K953" s="70"/>
      <c r="L953" s="70"/>
      <c r="M953" s="70"/>
      <c r="N953" s="70"/>
      <c r="O953" s="70"/>
      <c r="P953" s="70"/>
      <c r="Q953" s="70"/>
      <c r="R953" s="70"/>
      <c r="S953" s="70"/>
      <c r="T953" s="70"/>
      <c r="U953" s="70"/>
      <c r="V953" s="70"/>
      <c r="W953" s="70"/>
      <c r="X953" s="70"/>
      <c r="Y953" s="70"/>
      <c r="Z953" s="70"/>
    </row>
    <row r="954" spans="1:26" ht="15.75" customHeight="1" x14ac:dyDescent="0.3">
      <c r="A954" s="70"/>
      <c r="B954" s="70"/>
      <c r="C954" s="70"/>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spans="1:26" ht="15.75" customHeight="1" x14ac:dyDescent="0.3">
      <c r="A955" s="70"/>
      <c r="B955" s="70"/>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spans="1:26" ht="15.75" customHeight="1" x14ac:dyDescent="0.3">
      <c r="A956" s="70"/>
      <c r="B956" s="70"/>
      <c r="C956" s="70"/>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spans="1:26" ht="15.75" customHeight="1" x14ac:dyDescent="0.3">
      <c r="A957" s="70"/>
      <c r="B957" s="70"/>
      <c r="C957" s="70"/>
      <c r="D957" s="70"/>
      <c r="E957" s="70"/>
      <c r="F957" s="70"/>
      <c r="G957" s="70"/>
      <c r="H957" s="70"/>
      <c r="I957" s="70"/>
      <c r="J957" s="70"/>
      <c r="K957" s="70"/>
      <c r="L957" s="70"/>
      <c r="M957" s="70"/>
      <c r="N957" s="70"/>
      <c r="O957" s="70"/>
      <c r="P957" s="70"/>
      <c r="Q957" s="70"/>
      <c r="R957" s="70"/>
      <c r="S957" s="70"/>
      <c r="T957" s="70"/>
      <c r="U957" s="70"/>
      <c r="V957" s="70"/>
      <c r="W957" s="70"/>
      <c r="X957" s="70"/>
      <c r="Y957" s="70"/>
      <c r="Z957" s="70"/>
    </row>
    <row r="958" spans="1:26" ht="15.75" customHeight="1" x14ac:dyDescent="0.3">
      <c r="A958" s="70"/>
      <c r="B958" s="70"/>
      <c r="C958" s="70"/>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spans="1:26" ht="15.75" customHeight="1" x14ac:dyDescent="0.3">
      <c r="A959" s="70"/>
      <c r="B959" s="70"/>
      <c r="C959" s="70"/>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spans="1:26" ht="15.75" customHeight="1" x14ac:dyDescent="0.3">
      <c r="A960" s="70"/>
      <c r="B960" s="70"/>
      <c r="C960" s="70"/>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spans="1:26" ht="15.75" customHeight="1" x14ac:dyDescent="0.3">
      <c r="A961" s="70"/>
      <c r="B961" s="70"/>
      <c r="C961" s="70"/>
      <c r="D961" s="70"/>
      <c r="E961" s="70"/>
      <c r="F961" s="70"/>
      <c r="G961" s="70"/>
      <c r="H961" s="70"/>
      <c r="I961" s="70"/>
      <c r="J961" s="70"/>
      <c r="K961" s="70"/>
      <c r="L961" s="70"/>
      <c r="M961" s="70"/>
      <c r="N961" s="70"/>
      <c r="O961" s="70"/>
      <c r="P961" s="70"/>
      <c r="Q961" s="70"/>
      <c r="R961" s="70"/>
      <c r="S961" s="70"/>
      <c r="T961" s="70"/>
      <c r="U961" s="70"/>
      <c r="V961" s="70"/>
      <c r="W961" s="70"/>
      <c r="X961" s="70"/>
      <c r="Y961" s="70"/>
      <c r="Z961" s="70"/>
    </row>
    <row r="962" spans="1:26" ht="15.75" customHeight="1" x14ac:dyDescent="0.3">
      <c r="A962" s="70"/>
      <c r="B962" s="70"/>
      <c r="C962" s="70"/>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spans="1:26" ht="15.75" customHeight="1" x14ac:dyDescent="0.3">
      <c r="A963" s="70"/>
      <c r="B963" s="70"/>
      <c r="C963" s="70"/>
      <c r="D963" s="70"/>
      <c r="E963" s="70"/>
      <c r="F963" s="70"/>
      <c r="G963" s="70"/>
      <c r="H963" s="70"/>
      <c r="I963" s="70"/>
      <c r="J963" s="70"/>
      <c r="K963" s="70"/>
      <c r="L963" s="70"/>
      <c r="M963" s="70"/>
      <c r="N963" s="70"/>
      <c r="O963" s="70"/>
      <c r="P963" s="70"/>
      <c r="Q963" s="70"/>
      <c r="R963" s="70"/>
      <c r="S963" s="70"/>
      <c r="T963" s="70"/>
      <c r="U963" s="70"/>
      <c r="V963" s="70"/>
      <c r="W963" s="70"/>
      <c r="X963" s="70"/>
      <c r="Y963" s="70"/>
      <c r="Z963" s="70"/>
    </row>
    <row r="964" spans="1:26" ht="15.75" customHeight="1" x14ac:dyDescent="0.3">
      <c r="A964" s="70"/>
      <c r="B964" s="70"/>
      <c r="C964" s="70"/>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spans="1:26" ht="15.75" customHeight="1" x14ac:dyDescent="0.3">
      <c r="A965" s="70"/>
      <c r="B965" s="70"/>
      <c r="C965" s="70"/>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spans="1:26" ht="15.75" customHeight="1" x14ac:dyDescent="0.3">
      <c r="A966" s="70"/>
      <c r="B966" s="70"/>
      <c r="C966" s="70"/>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spans="1:26" ht="15.75" customHeight="1" x14ac:dyDescent="0.3">
      <c r="A967" s="70"/>
      <c r="B967" s="70"/>
      <c r="C967" s="70"/>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spans="1:26" ht="15.75" customHeight="1" x14ac:dyDescent="0.3">
      <c r="A968" s="70"/>
      <c r="B968" s="70"/>
      <c r="C968" s="70"/>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spans="1:26" ht="15.75" customHeight="1" x14ac:dyDescent="0.3">
      <c r="A969" s="70"/>
      <c r="B969" s="70"/>
      <c r="C969" s="70"/>
      <c r="D969" s="70"/>
      <c r="E969" s="70"/>
      <c r="F969" s="70"/>
      <c r="G969" s="70"/>
      <c r="H969" s="70"/>
      <c r="I969" s="70"/>
      <c r="J969" s="70"/>
      <c r="K969" s="70"/>
      <c r="L969" s="70"/>
      <c r="M969" s="70"/>
      <c r="N969" s="70"/>
      <c r="O969" s="70"/>
      <c r="P969" s="70"/>
      <c r="Q969" s="70"/>
      <c r="R969" s="70"/>
      <c r="S969" s="70"/>
      <c r="T969" s="70"/>
      <c r="U969" s="70"/>
      <c r="V969" s="70"/>
      <c r="W969" s="70"/>
      <c r="X969" s="70"/>
      <c r="Y969" s="70"/>
      <c r="Z969" s="70"/>
    </row>
    <row r="970" spans="1:26" ht="15.75" customHeight="1" x14ac:dyDescent="0.3">
      <c r="A970" s="70"/>
      <c r="B970" s="70"/>
      <c r="C970" s="70"/>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spans="1:26" ht="15.75" customHeight="1" x14ac:dyDescent="0.3">
      <c r="A971" s="70"/>
      <c r="B971" s="70"/>
      <c r="C971" s="70"/>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spans="1:26" ht="15.75" customHeight="1" x14ac:dyDescent="0.3">
      <c r="A972" s="70"/>
      <c r="B972" s="70"/>
      <c r="C972" s="70"/>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spans="1:26" ht="15.75" customHeight="1" x14ac:dyDescent="0.3">
      <c r="A973" s="70"/>
      <c r="B973" s="70"/>
      <c r="C973" s="70"/>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spans="1:26" ht="15.75" customHeight="1" x14ac:dyDescent="0.3">
      <c r="A974" s="70"/>
      <c r="B974" s="70"/>
      <c r="C974" s="70"/>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spans="1:26" ht="15.75" customHeight="1" x14ac:dyDescent="0.3">
      <c r="A975" s="70"/>
      <c r="B975" s="70"/>
      <c r="C975" s="70"/>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spans="1:26" ht="15.75" customHeight="1" x14ac:dyDescent="0.3">
      <c r="A976" s="70"/>
      <c r="B976" s="70"/>
      <c r="C976" s="70"/>
      <c r="D976" s="70"/>
      <c r="E976" s="70"/>
      <c r="F976" s="70"/>
      <c r="G976" s="70"/>
      <c r="H976" s="70"/>
      <c r="I976" s="70"/>
      <c r="J976" s="70"/>
      <c r="K976" s="70"/>
      <c r="L976" s="70"/>
      <c r="M976" s="70"/>
      <c r="N976" s="70"/>
      <c r="O976" s="70"/>
      <c r="P976" s="70"/>
      <c r="Q976" s="70"/>
      <c r="R976" s="70"/>
      <c r="S976" s="70"/>
      <c r="T976" s="70"/>
      <c r="U976" s="70"/>
      <c r="V976" s="70"/>
      <c r="W976" s="70"/>
      <c r="X976" s="70"/>
      <c r="Y976" s="70"/>
      <c r="Z976" s="70"/>
    </row>
    <row r="977" spans="1:26" ht="15.75" customHeight="1" x14ac:dyDescent="0.3">
      <c r="A977" s="70"/>
      <c r="B977" s="70"/>
      <c r="C977" s="70"/>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spans="1:26" ht="15.75" customHeight="1" x14ac:dyDescent="0.3">
      <c r="A978" s="70"/>
      <c r="B978" s="70"/>
      <c r="C978" s="70"/>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spans="1:26" ht="15.75" customHeight="1" x14ac:dyDescent="0.3">
      <c r="A979" s="70"/>
      <c r="B979" s="70"/>
      <c r="C979" s="70"/>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spans="1:26" ht="15.75" customHeight="1" x14ac:dyDescent="0.3">
      <c r="A980" s="70"/>
      <c r="B980" s="70"/>
      <c r="C980" s="70"/>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spans="1:26" ht="15.75" customHeight="1" x14ac:dyDescent="0.3">
      <c r="A981" s="70"/>
      <c r="B981" s="70"/>
      <c r="C981" s="70"/>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spans="1:26" ht="15.75" customHeight="1" x14ac:dyDescent="0.3">
      <c r="A982" s="70"/>
      <c r="B982" s="70"/>
      <c r="C982" s="70"/>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spans="1:26" ht="15.75" customHeight="1" x14ac:dyDescent="0.3">
      <c r="A983" s="70"/>
      <c r="B983" s="70"/>
      <c r="C983" s="70"/>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spans="1:26" ht="15.75" customHeight="1" x14ac:dyDescent="0.3">
      <c r="A984" s="70"/>
      <c r="B984" s="70"/>
      <c r="C984" s="70"/>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spans="1:26" ht="15.75" customHeight="1" x14ac:dyDescent="0.3">
      <c r="A985" s="70"/>
      <c r="B985" s="70"/>
      <c r="C985" s="70"/>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spans="1:26" ht="15.75" customHeight="1" x14ac:dyDescent="0.3">
      <c r="A986" s="70"/>
      <c r="B986" s="70"/>
      <c r="C986" s="70"/>
      <c r="D986" s="70"/>
      <c r="E986" s="70"/>
      <c r="F986" s="70"/>
      <c r="G986" s="70"/>
      <c r="H986" s="70"/>
      <c r="I986" s="70"/>
      <c r="J986" s="70"/>
      <c r="K986" s="70"/>
      <c r="L986" s="70"/>
      <c r="M986" s="70"/>
      <c r="N986" s="70"/>
      <c r="O986" s="70"/>
      <c r="P986" s="70"/>
      <c r="Q986" s="70"/>
      <c r="R986" s="70"/>
      <c r="S986" s="70"/>
      <c r="T986" s="70"/>
      <c r="U986" s="70"/>
      <c r="V986" s="70"/>
      <c r="W986" s="70"/>
      <c r="X986" s="70"/>
      <c r="Y986" s="70"/>
      <c r="Z986" s="70"/>
    </row>
    <row r="987" spans="1:26" ht="15.75" customHeight="1" x14ac:dyDescent="0.3">
      <c r="A987" s="70"/>
      <c r="B987" s="70"/>
      <c r="C987" s="70"/>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spans="1:26" ht="15.75" customHeight="1" x14ac:dyDescent="0.3">
      <c r="A988" s="70"/>
      <c r="B988" s="70"/>
      <c r="C988" s="70"/>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spans="1:26" ht="15.75" customHeight="1" x14ac:dyDescent="0.3">
      <c r="A989" s="70"/>
      <c r="B989" s="70"/>
      <c r="C989" s="70"/>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spans="1:26" ht="15.75" customHeight="1" x14ac:dyDescent="0.3">
      <c r="A990" s="70"/>
      <c r="B990" s="70"/>
      <c r="C990" s="70"/>
      <c r="D990" s="70"/>
      <c r="E990" s="70"/>
      <c r="F990" s="70"/>
      <c r="G990" s="70"/>
      <c r="H990" s="70"/>
      <c r="I990" s="70"/>
      <c r="J990" s="70"/>
      <c r="K990" s="70"/>
      <c r="L990" s="70"/>
      <c r="M990" s="70"/>
      <c r="N990" s="70"/>
      <c r="O990" s="70"/>
      <c r="P990" s="70"/>
      <c r="Q990" s="70"/>
      <c r="R990" s="70"/>
      <c r="S990" s="70"/>
      <c r="T990" s="70"/>
      <c r="U990" s="70"/>
      <c r="V990" s="70"/>
      <c r="W990" s="70"/>
      <c r="X990" s="70"/>
      <c r="Y990" s="70"/>
      <c r="Z990" s="70"/>
    </row>
    <row r="991" spans="1:26" ht="15.75" customHeight="1" x14ac:dyDescent="0.3">
      <c r="A991" s="70"/>
      <c r="B991" s="70"/>
      <c r="C991" s="70"/>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spans="1:26" ht="15.75" customHeight="1" x14ac:dyDescent="0.3">
      <c r="A992" s="70"/>
      <c r="B992" s="70"/>
      <c r="C992" s="70"/>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spans="1:26" ht="15.75" customHeight="1" x14ac:dyDescent="0.3">
      <c r="A993" s="70"/>
      <c r="B993" s="70"/>
      <c r="C993" s="70"/>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spans="1:26" ht="15.75" customHeight="1" x14ac:dyDescent="0.3">
      <c r="A994" s="70"/>
      <c r="B994" s="70"/>
      <c r="C994" s="70"/>
      <c r="D994" s="70"/>
      <c r="E994" s="70"/>
      <c r="F994" s="70"/>
      <c r="G994" s="70"/>
      <c r="H994" s="70"/>
      <c r="I994" s="70"/>
      <c r="J994" s="70"/>
      <c r="K994" s="70"/>
      <c r="L994" s="70"/>
      <c r="M994" s="70"/>
      <c r="N994" s="70"/>
      <c r="O994" s="70"/>
      <c r="P994" s="70"/>
      <c r="Q994" s="70"/>
      <c r="R994" s="70"/>
      <c r="S994" s="70"/>
      <c r="T994" s="70"/>
      <c r="U994" s="70"/>
      <c r="V994" s="70"/>
      <c r="W994" s="70"/>
      <c r="X994" s="70"/>
      <c r="Y994" s="70"/>
      <c r="Z994" s="70"/>
    </row>
    <row r="995" spans="1:26" ht="15.75" customHeight="1" x14ac:dyDescent="0.3">
      <c r="A995" s="70"/>
      <c r="B995" s="70"/>
      <c r="C995" s="70"/>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row r="996" spans="1:26" ht="15.75" customHeight="1" x14ac:dyDescent="0.3">
      <c r="A996" s="70"/>
      <c r="B996" s="70"/>
      <c r="C996" s="70"/>
      <c r="D996" s="70"/>
      <c r="E996" s="70"/>
      <c r="F996" s="70"/>
      <c r="G996" s="70"/>
      <c r="H996" s="70"/>
      <c r="I996" s="70"/>
      <c r="J996" s="70"/>
      <c r="K996" s="70"/>
      <c r="L996" s="70"/>
      <c r="M996" s="70"/>
      <c r="N996" s="70"/>
      <c r="O996" s="70"/>
      <c r="P996" s="70"/>
      <c r="Q996" s="70"/>
      <c r="R996" s="70"/>
      <c r="S996" s="70"/>
      <c r="T996" s="70"/>
      <c r="U996" s="70"/>
      <c r="V996" s="70"/>
      <c r="W996" s="70"/>
      <c r="X996" s="70"/>
      <c r="Y996" s="70"/>
      <c r="Z996" s="70"/>
    </row>
    <row r="997" spans="1:26" ht="15.75" customHeight="1" x14ac:dyDescent="0.3">
      <c r="A997" s="70"/>
      <c r="B997" s="70"/>
      <c r="C997" s="70"/>
      <c r="D997" s="70"/>
      <c r="E997" s="70"/>
      <c r="F997" s="70"/>
      <c r="G997" s="70"/>
      <c r="H997" s="70"/>
      <c r="I997" s="70"/>
      <c r="J997" s="70"/>
      <c r="K997" s="70"/>
      <c r="L997" s="70"/>
      <c r="M997" s="70"/>
      <c r="N997" s="70"/>
      <c r="O997" s="70"/>
      <c r="P997" s="70"/>
      <c r="Q997" s="70"/>
      <c r="R997" s="70"/>
      <c r="S997" s="70"/>
      <c r="T997" s="70"/>
      <c r="U997" s="70"/>
      <c r="V997" s="70"/>
      <c r="W997" s="70"/>
      <c r="X997" s="70"/>
      <c r="Y997" s="70"/>
      <c r="Z997" s="70"/>
    </row>
    <row r="998" spans="1:26" ht="15.75" customHeight="1" x14ac:dyDescent="0.3">
      <c r="A998" s="70"/>
      <c r="B998" s="70"/>
      <c r="C998" s="70"/>
      <c r="D998" s="70"/>
      <c r="E998" s="70"/>
      <c r="F998" s="70"/>
      <c r="G998" s="70"/>
      <c r="H998" s="70"/>
      <c r="I998" s="70"/>
      <c r="J998" s="70"/>
      <c r="K998" s="70"/>
      <c r="L998" s="70"/>
      <c r="M998" s="70"/>
      <c r="N998" s="70"/>
      <c r="O998" s="70"/>
      <c r="P998" s="70"/>
      <c r="Q998" s="70"/>
      <c r="R998" s="70"/>
      <c r="S998" s="70"/>
      <c r="T998" s="70"/>
      <c r="U998" s="70"/>
      <c r="V998" s="70"/>
      <c r="W998" s="70"/>
      <c r="X998" s="70"/>
      <c r="Y998" s="70"/>
      <c r="Z998" s="70"/>
    </row>
    <row r="999" spans="1:26" ht="15.75" customHeight="1" x14ac:dyDescent="0.3">
      <c r="A999" s="70"/>
      <c r="B999" s="70"/>
      <c r="C999" s="70"/>
      <c r="D999" s="70"/>
      <c r="E999" s="70"/>
      <c r="F999" s="70"/>
      <c r="G999" s="70"/>
      <c r="H999" s="70"/>
      <c r="I999" s="70"/>
      <c r="J999" s="70"/>
      <c r="K999" s="70"/>
      <c r="L999" s="70"/>
      <c r="M999" s="70"/>
      <c r="N999" s="70"/>
      <c r="O999" s="70"/>
      <c r="P999" s="70"/>
      <c r="Q999" s="70"/>
      <c r="R999" s="70"/>
      <c r="S999" s="70"/>
      <c r="T999" s="70"/>
      <c r="U999" s="70"/>
      <c r="V999" s="70"/>
      <c r="W999" s="70"/>
      <c r="X999" s="70"/>
      <c r="Y999" s="70"/>
      <c r="Z999" s="70"/>
    </row>
    <row r="1000" spans="1:26" ht="15.75" customHeight="1" x14ac:dyDescent="0.3">
      <c r="A1000" s="70"/>
      <c r="B1000" s="70"/>
      <c r="C1000" s="70"/>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row>
  </sheetData>
  <mergeCells count="2">
    <mergeCell ref="A1:K2"/>
    <mergeCell ref="A5:L5"/>
  </mergeCells>
  <pageMargins left="0.7" right="0.7" top="0.75" bottom="0.75" header="0" footer="0"/>
  <pageSetup paperSize="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Z1000"/>
  <sheetViews>
    <sheetView showGridLines="0" workbookViewId="0"/>
  </sheetViews>
  <sheetFormatPr defaultColWidth="14.44140625" defaultRowHeight="15" customHeight="1" x14ac:dyDescent="0.3"/>
  <cols>
    <col min="1" max="1" width="28.33203125" customWidth="1"/>
    <col min="2" max="2" width="16.109375" customWidth="1"/>
    <col min="3" max="14" width="15.109375" customWidth="1"/>
    <col min="15" max="20" width="8.6640625" customWidth="1"/>
  </cols>
  <sheetData>
    <row r="1" spans="1:26" ht="147.75" customHeight="1" x14ac:dyDescent="0.35">
      <c r="A1" s="217" t="s">
        <v>256</v>
      </c>
      <c r="B1" s="194"/>
      <c r="C1" s="194"/>
      <c r="D1" s="194"/>
      <c r="E1" s="194"/>
      <c r="F1" s="194"/>
      <c r="G1" s="194"/>
      <c r="H1" s="194"/>
      <c r="I1" s="194"/>
      <c r="J1" s="194"/>
      <c r="K1" s="194"/>
      <c r="L1" s="194"/>
      <c r="M1" s="194"/>
      <c r="N1" s="194"/>
      <c r="O1" s="194"/>
      <c r="P1" s="194"/>
      <c r="Q1" s="194"/>
      <c r="R1" s="194"/>
      <c r="S1" s="194"/>
      <c r="T1" s="194"/>
      <c r="U1" s="180"/>
      <c r="V1" s="180"/>
      <c r="W1" s="180"/>
      <c r="X1" s="180"/>
      <c r="Y1" s="180"/>
      <c r="Z1" s="180"/>
    </row>
    <row r="2" spans="1:26" ht="40.5" customHeight="1" x14ac:dyDescent="0.35">
      <c r="A2" s="162" t="s">
        <v>257</v>
      </c>
      <c r="B2" s="180"/>
      <c r="C2" s="180"/>
      <c r="D2" s="180"/>
      <c r="E2" s="180"/>
      <c r="F2" s="180"/>
      <c r="G2" s="180"/>
      <c r="H2" s="180"/>
      <c r="I2" s="180"/>
      <c r="J2" s="180"/>
      <c r="K2" s="180"/>
      <c r="L2" s="180"/>
      <c r="M2" s="180"/>
      <c r="N2" s="180"/>
      <c r="O2" s="180"/>
      <c r="P2" s="180"/>
      <c r="Q2" s="180"/>
      <c r="R2" s="180"/>
      <c r="S2" s="180"/>
      <c r="T2" s="180"/>
      <c r="U2" s="180"/>
      <c r="V2" s="180"/>
      <c r="W2" s="180"/>
      <c r="X2" s="180"/>
      <c r="Y2" s="180"/>
      <c r="Z2" s="180"/>
    </row>
    <row r="3" spans="1:26" ht="19.5" customHeight="1" x14ac:dyDescent="0.35">
      <c r="A3" s="162"/>
      <c r="B3" s="180"/>
      <c r="C3" s="180"/>
      <c r="D3" s="180"/>
      <c r="E3" s="180"/>
      <c r="F3" s="180"/>
      <c r="G3" s="180"/>
      <c r="H3" s="180"/>
      <c r="I3" s="180"/>
      <c r="J3" s="180"/>
      <c r="K3" s="180"/>
      <c r="L3" s="180"/>
      <c r="M3" s="180"/>
      <c r="N3" s="180"/>
      <c r="O3" s="180"/>
      <c r="P3" s="180"/>
      <c r="Q3" s="180"/>
      <c r="R3" s="180"/>
      <c r="S3" s="180"/>
      <c r="T3" s="180"/>
      <c r="U3" s="180"/>
      <c r="V3" s="180"/>
      <c r="W3" s="180"/>
      <c r="X3" s="180"/>
      <c r="Y3" s="180"/>
      <c r="Z3" s="180"/>
    </row>
    <row r="4" spans="1:26" ht="21" customHeight="1" x14ac:dyDescent="0.35">
      <c r="A4" s="162" t="s">
        <v>258</v>
      </c>
      <c r="B4" s="180"/>
      <c r="C4" s="180"/>
      <c r="D4" s="180"/>
      <c r="E4" s="180"/>
      <c r="F4" s="180"/>
      <c r="G4" s="180"/>
      <c r="H4" s="180"/>
      <c r="I4" s="180"/>
      <c r="J4" s="180"/>
      <c r="K4" s="180"/>
      <c r="L4" s="180"/>
      <c r="M4" s="180"/>
      <c r="N4" s="180"/>
      <c r="O4" s="180"/>
      <c r="P4" s="180"/>
      <c r="Q4" s="180"/>
      <c r="R4" s="180"/>
      <c r="S4" s="180"/>
      <c r="T4" s="180"/>
      <c r="U4" s="180"/>
      <c r="V4" s="180"/>
      <c r="W4" s="180"/>
      <c r="X4" s="180"/>
      <c r="Y4" s="180"/>
      <c r="Z4" s="180"/>
    </row>
    <row r="5" spans="1:26" ht="21.75" customHeight="1" x14ac:dyDescent="0.35">
      <c r="A5" s="162" t="s">
        <v>34</v>
      </c>
      <c r="B5" s="180"/>
      <c r="C5" s="180"/>
      <c r="D5" s="180"/>
      <c r="E5" s="180"/>
      <c r="F5" s="180"/>
      <c r="G5" s="180"/>
      <c r="H5" s="180"/>
      <c r="I5" s="180"/>
      <c r="J5" s="180"/>
      <c r="K5" s="180"/>
      <c r="L5" s="180"/>
      <c r="M5" s="180"/>
      <c r="N5" s="180"/>
      <c r="O5" s="180"/>
      <c r="P5" s="180"/>
      <c r="Q5" s="180"/>
      <c r="R5" s="180"/>
      <c r="S5" s="180"/>
      <c r="T5" s="180"/>
      <c r="U5" s="180"/>
      <c r="V5" s="180"/>
      <c r="W5" s="180"/>
      <c r="X5" s="180"/>
      <c r="Y5" s="180"/>
      <c r="Z5" s="180"/>
    </row>
    <row r="6" spans="1:26" ht="14.25" customHeight="1" x14ac:dyDescent="0.3">
      <c r="A6" s="177" t="s">
        <v>259</v>
      </c>
      <c r="B6" s="177" t="s">
        <v>243</v>
      </c>
      <c r="C6" s="51" t="s">
        <v>199</v>
      </c>
      <c r="D6" s="51" t="s">
        <v>200</v>
      </c>
      <c r="E6" s="51" t="s">
        <v>201</v>
      </c>
      <c r="F6" s="51" t="s">
        <v>202</v>
      </c>
      <c r="G6" s="51" t="s">
        <v>203</v>
      </c>
      <c r="H6" s="51" t="s">
        <v>204</v>
      </c>
      <c r="I6" s="51" t="s">
        <v>205</v>
      </c>
      <c r="J6" s="51" t="s">
        <v>206</v>
      </c>
      <c r="K6" s="51" t="s">
        <v>207</v>
      </c>
      <c r="L6" s="51" t="s">
        <v>208</v>
      </c>
      <c r="M6" s="51" t="s">
        <v>209</v>
      </c>
      <c r="N6" s="51" t="s">
        <v>210</v>
      </c>
      <c r="O6" s="183"/>
      <c r="P6" s="183"/>
      <c r="Q6" s="183"/>
      <c r="R6" s="183"/>
      <c r="S6" s="183"/>
      <c r="T6" s="183"/>
      <c r="U6" s="183"/>
      <c r="V6" s="183"/>
      <c r="W6" s="183"/>
      <c r="X6" s="183"/>
      <c r="Y6" s="183"/>
      <c r="Z6" s="183"/>
    </row>
    <row r="7" spans="1:26" ht="14.25" customHeight="1" x14ac:dyDescent="0.3">
      <c r="A7" s="63" t="s">
        <v>260</v>
      </c>
      <c r="B7" s="63" t="s">
        <v>38</v>
      </c>
      <c r="C7" s="64" t="e">
        <f>SUMIFS('Variance Analysis'!C$30:C$45,'Variance Analysis'!$B$30:$B$45,'Variance Analysis'!$B$33,'Variance Analysis'!$A$30:$A$45,'Variance Analysis'!$A$33)</f>
        <v>#REF!</v>
      </c>
      <c r="D7" s="64" t="e">
        <f>SUMIFS('Variance Analysis'!D$30:D$45,'Variance Analysis'!$B$30:$B$45,'Variance Analysis'!$B$33,'Variance Analysis'!$A$30:$A$45,'Variance Analysis'!$A$33)</f>
        <v>#REF!</v>
      </c>
      <c r="E7" s="64" t="e">
        <f>SUMIFS('Variance Analysis'!E$30:E$45,'Variance Analysis'!$B$30:$B$45,'Variance Analysis'!$B$33,'Variance Analysis'!$A$30:$A$45,'Variance Analysis'!$A$33)</f>
        <v>#REF!</v>
      </c>
      <c r="F7" s="64" t="e">
        <f>SUMIFS('Variance Analysis'!F$30:F$45,'Variance Analysis'!$B$30:$B$45,'Variance Analysis'!$B$33,'Variance Analysis'!$A$30:$A$45,'Variance Analysis'!$A$33)</f>
        <v>#REF!</v>
      </c>
      <c r="G7" s="64" t="e">
        <f>SUMIFS('Variance Analysis'!G$30:G$45,'Variance Analysis'!$B$30:$B$45,'Variance Analysis'!$B$33,'Variance Analysis'!$A$30:$A$45,'Variance Analysis'!$A$33)</f>
        <v>#REF!</v>
      </c>
      <c r="H7" s="64" t="e">
        <f>SUMIFS('Variance Analysis'!H$30:H$45,'Variance Analysis'!$B$30:$B$45,'Variance Analysis'!$B$33,'Variance Analysis'!$A$30:$A$45,'Variance Analysis'!$A$33)</f>
        <v>#REF!</v>
      </c>
      <c r="I7" s="64" t="e">
        <f>SUMIFS('Variance Analysis'!I$30:I$45,'Variance Analysis'!$B$30:$B$45,'Variance Analysis'!$B$33,'Variance Analysis'!$A$30:$A$45,'Variance Analysis'!$A$33)</f>
        <v>#REF!</v>
      </c>
      <c r="J7" s="64" t="e">
        <f>SUMIFS('Variance Analysis'!J$30:J$45,'Variance Analysis'!$B$30:$B$45,'Variance Analysis'!$B$33,'Variance Analysis'!$A$30:$A$45,'Variance Analysis'!$A$33)</f>
        <v>#REF!</v>
      </c>
      <c r="K7" s="64" t="e">
        <f>SUMIFS('Variance Analysis'!K$30:K$45,'Variance Analysis'!$B$30:$B$45,'Variance Analysis'!$B$33,'Variance Analysis'!$A$30:$A$45,'Variance Analysis'!$A$33)</f>
        <v>#REF!</v>
      </c>
      <c r="L7" s="64" t="e">
        <f>SUMIFS('Variance Analysis'!L$30:L$45,'Variance Analysis'!$B$30:$B$45,'Variance Analysis'!$B$33,'Variance Analysis'!$A$30:$A$45,'Variance Analysis'!$A$33)</f>
        <v>#REF!</v>
      </c>
      <c r="M7" s="64" t="e">
        <f>SUMIFS('Variance Analysis'!M$30:M$45,'Variance Analysis'!$B$30:$B$45,'Variance Analysis'!$B$33,'Variance Analysis'!$A$30:$A$45,'Variance Analysis'!$A$33)</f>
        <v>#REF!</v>
      </c>
      <c r="N7" s="64" t="e">
        <f>SUMIFS('Variance Analysis'!N$30:N$45,'Variance Analysis'!$B$30:$B$45,'Variance Analysis'!$B$33,'Variance Analysis'!$A$30:$A$45,'Variance Analysis'!$A$33)</f>
        <v>#REF!</v>
      </c>
    </row>
    <row r="8" spans="1:26" ht="14.25" customHeight="1" x14ac:dyDescent="0.3">
      <c r="A8" s="63" t="s">
        <v>261</v>
      </c>
      <c r="B8" s="63" t="s">
        <v>38</v>
      </c>
      <c r="C8" s="64" t="e">
        <f>SUMIFS('Variance Analysis'!C$30:C$45,'Variance Analysis'!$B$30:$B$45,'Variance Analysis'!$B$31,'Variance Analysis'!$A$30:$A$45,'Variance Analysis'!$A$33)</f>
        <v>#REF!</v>
      </c>
      <c r="D8" s="64" t="e">
        <f>SUMIFS('Variance Analysis'!D$30:D$45,'Variance Analysis'!$B$30:$B$45,'Variance Analysis'!$B$31,'Variance Analysis'!$A$30:$A$45,'Variance Analysis'!$A$33)</f>
        <v>#REF!</v>
      </c>
      <c r="E8" s="64" t="e">
        <f>SUMIFS('Variance Analysis'!E$30:E$45,'Variance Analysis'!$B$30:$B$45,'Variance Analysis'!$B$31,'Variance Analysis'!$A$30:$A$45,'Variance Analysis'!$A$33)</f>
        <v>#REF!</v>
      </c>
      <c r="F8" s="64" t="e">
        <f>SUMIFS('Variance Analysis'!F$30:F$45,'Variance Analysis'!$B$30:$B$45,'Variance Analysis'!$B$31,'Variance Analysis'!$A$30:$A$45,'Variance Analysis'!$A$33)</f>
        <v>#REF!</v>
      </c>
      <c r="G8" s="64" t="e">
        <f>SUMIFS('Variance Analysis'!G$30:G$45,'Variance Analysis'!$B$30:$B$45,'Variance Analysis'!$B$31,'Variance Analysis'!$A$30:$A$45,'Variance Analysis'!$A$33)</f>
        <v>#REF!</v>
      </c>
      <c r="H8" s="64" t="e">
        <f>SUMIFS('Variance Analysis'!H$30:H$45,'Variance Analysis'!$B$30:$B$45,'Variance Analysis'!$B$31,'Variance Analysis'!$A$30:$A$45,'Variance Analysis'!$A$33)</f>
        <v>#REF!</v>
      </c>
      <c r="I8" s="64" t="e">
        <f>SUMIFS('Variance Analysis'!I$30:I$45,'Variance Analysis'!$B$30:$B$45,'Variance Analysis'!$B$31,'Variance Analysis'!$A$30:$A$45,'Variance Analysis'!$A$33)</f>
        <v>#REF!</v>
      </c>
      <c r="J8" s="64" t="e">
        <f>SUMIFS('Variance Analysis'!J$30:J$45,'Variance Analysis'!$B$30:$B$45,'Variance Analysis'!$B$31,'Variance Analysis'!$A$30:$A$45,'Variance Analysis'!$A$33)</f>
        <v>#REF!</v>
      </c>
      <c r="K8" s="64" t="e">
        <f>SUMIFS('Variance Analysis'!K$30:K$45,'Variance Analysis'!$B$30:$B$45,'Variance Analysis'!$B$31,'Variance Analysis'!$A$30:$A$45,'Variance Analysis'!$A$33)</f>
        <v>#REF!</v>
      </c>
      <c r="L8" s="64" t="e">
        <f>SUMIFS('Variance Analysis'!L$30:L$45,'Variance Analysis'!$B$30:$B$45,'Variance Analysis'!$B$31,'Variance Analysis'!$A$30:$A$45,'Variance Analysis'!$A$33)</f>
        <v>#REF!</v>
      </c>
      <c r="M8" s="64" t="e">
        <f>SUMIFS('Variance Analysis'!M$30:M$45,'Variance Analysis'!$B$30:$B$45,'Variance Analysis'!$B$31,'Variance Analysis'!$A$30:$A$45,'Variance Analysis'!$A$33)</f>
        <v>#REF!</v>
      </c>
      <c r="N8" s="64" t="e">
        <f>SUMIFS('Variance Analysis'!N$30:N$45,'Variance Analysis'!$B$30:$B$45,'Variance Analysis'!$B$31,'Variance Analysis'!$A$30:$A$45,'Variance Analysis'!$A$33)</f>
        <v>#REF!</v>
      </c>
    </row>
    <row r="9" spans="1:26" ht="14.25" customHeight="1" x14ac:dyDescent="0.3">
      <c r="A9" s="63" t="s">
        <v>262</v>
      </c>
      <c r="B9" s="63" t="s">
        <v>38</v>
      </c>
      <c r="C9" s="64" t="e">
        <f>SUMIFS('Variance Analysis'!C$30:C$45,'Variance Analysis'!$B$30:$B$45,'Variance Analysis'!$B$32,'Variance Analysis'!$A$30:$A$45,'Variance Analysis'!$A$33)</f>
        <v>#REF!</v>
      </c>
      <c r="D9" s="64" t="e">
        <f>SUMIFS('Variance Analysis'!D$30:D$45,'Variance Analysis'!$B$30:$B$45,'Variance Analysis'!$B$32,'Variance Analysis'!$A$30:$A$45,'Variance Analysis'!$A$33)</f>
        <v>#REF!</v>
      </c>
      <c r="E9" s="64" t="e">
        <f>SUMIFS('Variance Analysis'!E$30:E$45,'Variance Analysis'!$B$30:$B$45,'Variance Analysis'!$B$32,'Variance Analysis'!$A$30:$A$45,'Variance Analysis'!$A$33)</f>
        <v>#REF!</v>
      </c>
      <c r="F9" s="64" t="e">
        <f>SUMIFS('Variance Analysis'!F$30:F$45,'Variance Analysis'!$B$30:$B$45,'Variance Analysis'!$B$32,'Variance Analysis'!$A$30:$A$45,'Variance Analysis'!$A$33)</f>
        <v>#REF!</v>
      </c>
      <c r="G9" s="64" t="e">
        <f>SUMIFS('Variance Analysis'!G$30:G$45,'Variance Analysis'!$B$30:$B$45,'Variance Analysis'!$B$32,'Variance Analysis'!$A$30:$A$45,'Variance Analysis'!$A$33)</f>
        <v>#REF!</v>
      </c>
      <c r="H9" s="64" t="e">
        <f>SUMIFS('Variance Analysis'!H$30:H$45,'Variance Analysis'!$B$30:$B$45,'Variance Analysis'!$B$32,'Variance Analysis'!$A$30:$A$45,'Variance Analysis'!$A$33)</f>
        <v>#REF!</v>
      </c>
      <c r="I9" s="64" t="e">
        <f>SUMIFS('Variance Analysis'!I$30:I$45,'Variance Analysis'!$B$30:$B$45,'Variance Analysis'!$B$32,'Variance Analysis'!$A$30:$A$45,'Variance Analysis'!$A$33)</f>
        <v>#REF!</v>
      </c>
      <c r="J9" s="64" t="e">
        <f>SUMIFS('Variance Analysis'!J$30:J$45,'Variance Analysis'!$B$30:$B$45,'Variance Analysis'!$B$32,'Variance Analysis'!$A$30:$A$45,'Variance Analysis'!$A$33)</f>
        <v>#REF!</v>
      </c>
      <c r="K9" s="64" t="e">
        <f>SUMIFS('Variance Analysis'!K$30:K$45,'Variance Analysis'!$B$30:$B$45,'Variance Analysis'!$B$32,'Variance Analysis'!$A$30:$A$45,'Variance Analysis'!$A$33)</f>
        <v>#REF!</v>
      </c>
      <c r="L9" s="64" t="e">
        <f>SUMIFS('Variance Analysis'!L$30:L$45,'Variance Analysis'!$B$30:$B$45,'Variance Analysis'!$B$32,'Variance Analysis'!$A$30:$A$45,'Variance Analysis'!$A$33)</f>
        <v>#REF!</v>
      </c>
      <c r="M9" s="64" t="e">
        <f>SUMIFS('Variance Analysis'!M$30:M$45,'Variance Analysis'!$B$30:$B$45,'Variance Analysis'!$B$32,'Variance Analysis'!$A$30:$A$45,'Variance Analysis'!$A$33)</f>
        <v>#REF!</v>
      </c>
      <c r="N9" s="64" t="e">
        <f>SUMIFS('Variance Analysis'!N$30:N$45,'Variance Analysis'!$B$30:$B$45,'Variance Analysis'!$B$32,'Variance Analysis'!$A$30:$A$45,'Variance Analysis'!$A$33)</f>
        <v>#REF!</v>
      </c>
    </row>
    <row r="10" spans="1:26" ht="14.25" customHeight="1" x14ac:dyDescent="0.3">
      <c r="A10" s="71" t="s">
        <v>212</v>
      </c>
      <c r="B10" s="71" t="s">
        <v>38</v>
      </c>
      <c r="C10" s="64" t="e">
        <f>SUMIFS('Variance Analysis'!C$30:C$45,'Variance Analysis'!$B$30:$B$45,'Variance Analysis'!$B$30,'Variance Analysis'!$A$30:$A$45,'Variance Analysis'!$A$33)</f>
        <v>#REF!</v>
      </c>
      <c r="D10" s="64" t="e">
        <f>SUMIFS('Variance Analysis'!D$30:D$45,'Variance Analysis'!$B$30:$B$45,'Variance Analysis'!$B$30,'Variance Analysis'!$A$30:$A$45,'Variance Analysis'!$A$33)</f>
        <v>#REF!</v>
      </c>
      <c r="E10" s="64" t="e">
        <f>SUMIFS('Variance Analysis'!E$30:E$45,'Variance Analysis'!$B$30:$B$45,'Variance Analysis'!$B$30,'Variance Analysis'!$A$30:$A$45,'Variance Analysis'!$A$33)</f>
        <v>#REF!</v>
      </c>
      <c r="F10" s="64" t="e">
        <f>SUMIFS('Variance Analysis'!F$30:F$45,'Variance Analysis'!$B$30:$B$45,'Variance Analysis'!$B$30,'Variance Analysis'!$A$30:$A$45,'Variance Analysis'!$A$33)</f>
        <v>#REF!</v>
      </c>
      <c r="G10" s="64" t="e">
        <f>SUMIFS('Variance Analysis'!G$30:G$45,'Variance Analysis'!$B$30:$B$45,'Variance Analysis'!$B$30,'Variance Analysis'!$A$30:$A$45,'Variance Analysis'!$A$33)</f>
        <v>#REF!</v>
      </c>
      <c r="H10" s="64" t="e">
        <f>SUMIFS('Variance Analysis'!H$30:H$45,'Variance Analysis'!$B$30:$B$45,'Variance Analysis'!$B$30,'Variance Analysis'!$A$30:$A$45,'Variance Analysis'!$A$33)</f>
        <v>#REF!</v>
      </c>
      <c r="I10" s="64" t="e">
        <f>SUMIFS('Variance Analysis'!I$30:I$45,'Variance Analysis'!$B$30:$B$45,'Variance Analysis'!$B$30,'Variance Analysis'!$A$30:$A$45,'Variance Analysis'!$A$33)</f>
        <v>#REF!</v>
      </c>
      <c r="J10" s="64" t="e">
        <f>SUMIFS('Variance Analysis'!J$30:J$45,'Variance Analysis'!$B$30:$B$45,'Variance Analysis'!$B$30,'Variance Analysis'!$A$30:$A$45,'Variance Analysis'!$A$33)</f>
        <v>#REF!</v>
      </c>
      <c r="K10" s="64" t="e">
        <f>SUMIFS('Variance Analysis'!K$30:K$45,'Variance Analysis'!$B$30:$B$45,'Variance Analysis'!$B$30,'Variance Analysis'!$A$30:$A$45,'Variance Analysis'!$A$33)</f>
        <v>#REF!</v>
      </c>
      <c r="L10" s="64" t="e">
        <f>SUMIFS('Variance Analysis'!L$30:L$45,'Variance Analysis'!$B$30:$B$45,'Variance Analysis'!$B$30,'Variance Analysis'!$A$30:$A$45,'Variance Analysis'!$A$33)</f>
        <v>#REF!</v>
      </c>
      <c r="M10" s="64" t="e">
        <f>SUMIFS('Variance Analysis'!M$30:M$45,'Variance Analysis'!$B$30:$B$45,'Variance Analysis'!$B$30,'Variance Analysis'!$A$30:$A$45,'Variance Analysis'!$A$33)</f>
        <v>#REF!</v>
      </c>
      <c r="N10" s="64" t="e">
        <f>SUMIFS('Variance Analysis'!N$30:N$45,'Variance Analysis'!$B$30:$B$45,'Variance Analysis'!$B$30,'Variance Analysis'!$A$30:$A$45,'Variance Analysis'!$A$33)</f>
        <v>#REF!</v>
      </c>
    </row>
    <row r="11" spans="1:26" ht="14.25" customHeight="1" x14ac:dyDescent="0.3">
      <c r="A11" s="66" t="s">
        <v>263</v>
      </c>
      <c r="B11" s="67" t="s">
        <v>38</v>
      </c>
      <c r="C11" s="68" t="e">
        <f t="shared" ref="C11:N11" si="0">ABS(C10)-SUM(C7:C9)</f>
        <v>#REF!</v>
      </c>
      <c r="D11" s="68" t="e">
        <f t="shared" si="0"/>
        <v>#REF!</v>
      </c>
      <c r="E11" s="68" t="e">
        <f t="shared" si="0"/>
        <v>#REF!</v>
      </c>
      <c r="F11" s="68" t="e">
        <f t="shared" si="0"/>
        <v>#REF!</v>
      </c>
      <c r="G11" s="68" t="e">
        <f t="shared" si="0"/>
        <v>#REF!</v>
      </c>
      <c r="H11" s="68" t="e">
        <f t="shared" si="0"/>
        <v>#REF!</v>
      </c>
      <c r="I11" s="68" t="e">
        <f t="shared" si="0"/>
        <v>#REF!</v>
      </c>
      <c r="J11" s="68" t="e">
        <f t="shared" si="0"/>
        <v>#REF!</v>
      </c>
      <c r="K11" s="68" t="e">
        <f t="shared" si="0"/>
        <v>#REF!</v>
      </c>
      <c r="L11" s="68" t="e">
        <f t="shared" si="0"/>
        <v>#REF!</v>
      </c>
      <c r="M11" s="68" t="e">
        <f t="shared" si="0"/>
        <v>#REF!</v>
      </c>
      <c r="N11" s="68" t="e">
        <f t="shared" si="0"/>
        <v>#REF!</v>
      </c>
    </row>
    <row r="12" spans="1:26" ht="26.25" customHeight="1" x14ac:dyDescent="0.3">
      <c r="A12" s="162" t="s">
        <v>42</v>
      </c>
      <c r="B12" s="184"/>
      <c r="C12" s="185"/>
      <c r="D12" s="185"/>
      <c r="E12" s="185"/>
      <c r="F12" s="185"/>
      <c r="G12" s="185"/>
      <c r="H12" s="185"/>
      <c r="I12" s="185"/>
      <c r="J12" s="185"/>
      <c r="K12" s="185"/>
      <c r="L12" s="185"/>
      <c r="M12" s="185"/>
      <c r="N12" s="185"/>
      <c r="O12" s="186"/>
      <c r="P12" s="186"/>
      <c r="Q12" s="186"/>
      <c r="R12" s="186"/>
      <c r="S12" s="186"/>
      <c r="T12" s="186"/>
      <c r="U12" s="186"/>
      <c r="V12" s="186"/>
      <c r="W12" s="186"/>
      <c r="X12" s="186"/>
      <c r="Y12" s="186"/>
      <c r="Z12" s="186"/>
    </row>
    <row r="13" spans="1:26" ht="14.25" customHeight="1" x14ac:dyDescent="0.3">
      <c r="A13" s="177" t="s">
        <v>259</v>
      </c>
      <c r="B13" s="177" t="s">
        <v>243</v>
      </c>
      <c r="C13" s="51" t="s">
        <v>199</v>
      </c>
      <c r="D13" s="51" t="s">
        <v>200</v>
      </c>
      <c r="E13" s="51" t="s">
        <v>201</v>
      </c>
      <c r="F13" s="51" t="s">
        <v>202</v>
      </c>
      <c r="G13" s="51" t="s">
        <v>203</v>
      </c>
      <c r="H13" s="51" t="s">
        <v>204</v>
      </c>
      <c r="I13" s="51" t="s">
        <v>205</v>
      </c>
      <c r="J13" s="51" t="s">
        <v>206</v>
      </c>
      <c r="K13" s="51" t="s">
        <v>207</v>
      </c>
      <c r="L13" s="51" t="s">
        <v>208</v>
      </c>
      <c r="M13" s="51" t="s">
        <v>209</v>
      </c>
      <c r="N13" s="51" t="s">
        <v>210</v>
      </c>
      <c r="O13" s="187"/>
      <c r="P13" s="187"/>
      <c r="Q13" s="187"/>
      <c r="R13" s="187"/>
      <c r="S13" s="187"/>
      <c r="T13" s="187"/>
      <c r="U13" s="187"/>
      <c r="V13" s="187"/>
      <c r="W13" s="187"/>
      <c r="X13" s="187"/>
      <c r="Y13" s="187"/>
      <c r="Z13" s="187"/>
    </row>
    <row r="14" spans="1:26" ht="14.25" customHeight="1" x14ac:dyDescent="0.3">
      <c r="A14" s="63" t="s">
        <v>260</v>
      </c>
      <c r="B14" s="63" t="s">
        <v>38</v>
      </c>
      <c r="C14" s="64" t="e">
        <f>SUMIFS('Variance Analysis'!C$30:C$45,'Variance Analysis'!$B$30:$B$45,'Variance Analysis'!$B$33,'Variance Analysis'!$A$30:$A$45,'Variance Analysis'!$A$34)</f>
        <v>#REF!</v>
      </c>
      <c r="D14" s="64" t="e">
        <f>SUMIFS('Variance Analysis'!D$30:D$45,'Variance Analysis'!$B$30:$B$45,'Variance Analysis'!$B$33,'Variance Analysis'!$A$30:$A$45,'Variance Analysis'!$A$34)</f>
        <v>#REF!</v>
      </c>
      <c r="E14" s="64" t="e">
        <f>SUMIFS('Variance Analysis'!E$30:E$45,'Variance Analysis'!$B$30:$B$45,'Variance Analysis'!$B$33,'Variance Analysis'!$A$30:$A$45,'Variance Analysis'!$A$34)</f>
        <v>#REF!</v>
      </c>
      <c r="F14" s="64" t="e">
        <f>SUMIFS('Variance Analysis'!F$30:F$45,'Variance Analysis'!$B$30:$B$45,'Variance Analysis'!$B$33,'Variance Analysis'!$A$30:$A$45,'Variance Analysis'!$A$34)</f>
        <v>#REF!</v>
      </c>
      <c r="G14" s="64" t="e">
        <f>SUMIFS('Variance Analysis'!G$30:G$45,'Variance Analysis'!$B$30:$B$45,'Variance Analysis'!$B$33,'Variance Analysis'!$A$30:$A$45,'Variance Analysis'!$A$34)</f>
        <v>#REF!</v>
      </c>
      <c r="H14" s="64" t="e">
        <f>SUMIFS('Variance Analysis'!H$30:H$45,'Variance Analysis'!$B$30:$B$45,'Variance Analysis'!$B$33,'Variance Analysis'!$A$30:$A$45,'Variance Analysis'!$A$34)</f>
        <v>#REF!</v>
      </c>
      <c r="I14" s="64" t="e">
        <f>SUMIFS('Variance Analysis'!I$30:I$45,'Variance Analysis'!$B$30:$B$45,'Variance Analysis'!$B$33,'Variance Analysis'!$A$30:$A$45,'Variance Analysis'!$A$34)</f>
        <v>#REF!</v>
      </c>
      <c r="J14" s="64" t="e">
        <f>SUMIFS('Variance Analysis'!J$30:J$45,'Variance Analysis'!$B$30:$B$45,'Variance Analysis'!$B$33,'Variance Analysis'!$A$30:$A$45,'Variance Analysis'!$A$34)</f>
        <v>#REF!</v>
      </c>
      <c r="K14" s="64" t="e">
        <f>SUMIFS('Variance Analysis'!K$30:K$45,'Variance Analysis'!$B$30:$B$45,'Variance Analysis'!$B$33,'Variance Analysis'!$A$30:$A$45,'Variance Analysis'!$A$34)</f>
        <v>#REF!</v>
      </c>
      <c r="L14" s="64" t="e">
        <f>SUMIFS('Variance Analysis'!L$30:L$45,'Variance Analysis'!$B$30:$B$45,'Variance Analysis'!$B$33,'Variance Analysis'!$A$30:$A$45,'Variance Analysis'!$A$34)</f>
        <v>#REF!</v>
      </c>
      <c r="M14" s="64" t="e">
        <f>SUMIFS('Variance Analysis'!M$30:M$45,'Variance Analysis'!$B$30:$B$45,'Variance Analysis'!$B$33,'Variance Analysis'!$A$30:$A$45,'Variance Analysis'!$A$34)</f>
        <v>#REF!</v>
      </c>
      <c r="N14" s="64" t="e">
        <f>SUMIFS('Variance Analysis'!N$30:N$45,'Variance Analysis'!$B$30:$B$45,'Variance Analysis'!$B$33,'Variance Analysis'!$A$30:$A$45,'Variance Analysis'!$A$34)</f>
        <v>#REF!</v>
      </c>
    </row>
    <row r="15" spans="1:26" ht="14.25" customHeight="1" x14ac:dyDescent="0.3">
      <c r="A15" s="63" t="s">
        <v>261</v>
      </c>
      <c r="B15" s="63" t="s">
        <v>38</v>
      </c>
      <c r="C15" s="64" t="e">
        <f>SUMIFS('Variance Analysis'!C$30:C$45,'Variance Analysis'!$B$30:$B$45,'Variance Analysis'!$B$31,'Variance Analysis'!$A$30:$A$45,'Variance Analysis'!$A$34)</f>
        <v>#REF!</v>
      </c>
      <c r="D15" s="64" t="e">
        <f>SUMIFS('Variance Analysis'!D$30:D$45,'Variance Analysis'!$B$30:$B$45,'Variance Analysis'!$B$31,'Variance Analysis'!$A$30:$A$45,'Variance Analysis'!$A$34)</f>
        <v>#REF!</v>
      </c>
      <c r="E15" s="64" t="e">
        <f>SUMIFS('Variance Analysis'!E$30:E$45,'Variance Analysis'!$B$30:$B$45,'Variance Analysis'!$B$31,'Variance Analysis'!$A$30:$A$45,'Variance Analysis'!$A$34)</f>
        <v>#REF!</v>
      </c>
      <c r="F15" s="64" t="e">
        <f>SUMIFS('Variance Analysis'!F$30:F$45,'Variance Analysis'!$B$30:$B$45,'Variance Analysis'!$B$31,'Variance Analysis'!$A$30:$A$45,'Variance Analysis'!$A$34)</f>
        <v>#REF!</v>
      </c>
      <c r="G15" s="64" t="e">
        <f>SUMIFS('Variance Analysis'!G$30:G$45,'Variance Analysis'!$B$30:$B$45,'Variance Analysis'!$B$31,'Variance Analysis'!$A$30:$A$45,'Variance Analysis'!$A$34)</f>
        <v>#REF!</v>
      </c>
      <c r="H15" s="64" t="e">
        <f>SUMIFS('Variance Analysis'!H$30:H$45,'Variance Analysis'!$B$30:$B$45,'Variance Analysis'!$B$31,'Variance Analysis'!$A$30:$A$45,'Variance Analysis'!$A$34)</f>
        <v>#REF!</v>
      </c>
      <c r="I15" s="64" t="e">
        <f>SUMIFS('Variance Analysis'!I$30:I$45,'Variance Analysis'!$B$30:$B$45,'Variance Analysis'!$B$31,'Variance Analysis'!$A$30:$A$45,'Variance Analysis'!$A$34)</f>
        <v>#REF!</v>
      </c>
      <c r="J15" s="64" t="e">
        <f>SUMIFS('Variance Analysis'!J$30:J$45,'Variance Analysis'!$B$30:$B$45,'Variance Analysis'!$B$31,'Variance Analysis'!$A$30:$A$45,'Variance Analysis'!$A$34)</f>
        <v>#REF!</v>
      </c>
      <c r="K15" s="64" t="e">
        <f>SUMIFS('Variance Analysis'!K$30:K$45,'Variance Analysis'!$B$30:$B$45,'Variance Analysis'!$B$31,'Variance Analysis'!$A$30:$A$45,'Variance Analysis'!$A$34)</f>
        <v>#REF!</v>
      </c>
      <c r="L15" s="64" t="e">
        <f>SUMIFS('Variance Analysis'!L$30:L$45,'Variance Analysis'!$B$30:$B$45,'Variance Analysis'!$B$31,'Variance Analysis'!$A$30:$A$45,'Variance Analysis'!$A$34)</f>
        <v>#REF!</v>
      </c>
      <c r="M15" s="64" t="e">
        <f>SUMIFS('Variance Analysis'!M$30:M$45,'Variance Analysis'!$B$30:$B$45,'Variance Analysis'!$B$31,'Variance Analysis'!$A$30:$A$45,'Variance Analysis'!$A$34)</f>
        <v>#REF!</v>
      </c>
      <c r="N15" s="64" t="e">
        <f>SUMIFS('Variance Analysis'!N$30:N$45,'Variance Analysis'!$B$30:$B$45,'Variance Analysis'!$B$31,'Variance Analysis'!$A$30:$A$45,'Variance Analysis'!$A$34)</f>
        <v>#REF!</v>
      </c>
    </row>
    <row r="16" spans="1:26" ht="14.25" customHeight="1" x14ac:dyDescent="0.3">
      <c r="A16" s="63" t="s">
        <v>262</v>
      </c>
      <c r="B16" s="63" t="s">
        <v>38</v>
      </c>
      <c r="C16" s="64" t="e">
        <f>SUMIFS('Variance Analysis'!C$30:C$45,'Variance Analysis'!$B$30:$B$45,'Variance Analysis'!$B$32,'Variance Analysis'!$A$30:$A$45,'Variance Analysis'!$A$34)</f>
        <v>#REF!</v>
      </c>
      <c r="D16" s="64" t="e">
        <f>SUMIFS('Variance Analysis'!D$30:D$45,'Variance Analysis'!$B$30:$B$45,'Variance Analysis'!$B$32,'Variance Analysis'!$A$30:$A$45,'Variance Analysis'!$A$34)</f>
        <v>#REF!</v>
      </c>
      <c r="E16" s="64" t="e">
        <f>SUMIFS('Variance Analysis'!E$30:E$45,'Variance Analysis'!$B$30:$B$45,'Variance Analysis'!$B$32,'Variance Analysis'!$A$30:$A$45,'Variance Analysis'!$A$34)</f>
        <v>#REF!</v>
      </c>
      <c r="F16" s="64" t="e">
        <f>SUMIFS('Variance Analysis'!F$30:F$45,'Variance Analysis'!$B$30:$B$45,'Variance Analysis'!$B$32,'Variance Analysis'!$A$30:$A$45,'Variance Analysis'!$A$34)</f>
        <v>#REF!</v>
      </c>
      <c r="G16" s="64" t="e">
        <f>SUMIFS('Variance Analysis'!G$30:G$45,'Variance Analysis'!$B$30:$B$45,'Variance Analysis'!$B$32,'Variance Analysis'!$A$30:$A$45,'Variance Analysis'!$A$34)</f>
        <v>#REF!</v>
      </c>
      <c r="H16" s="64" t="e">
        <f>SUMIFS('Variance Analysis'!H$30:H$45,'Variance Analysis'!$B$30:$B$45,'Variance Analysis'!$B$32,'Variance Analysis'!$A$30:$A$45,'Variance Analysis'!$A$34)</f>
        <v>#REF!</v>
      </c>
      <c r="I16" s="64" t="e">
        <f>SUMIFS('Variance Analysis'!I$30:I$45,'Variance Analysis'!$B$30:$B$45,'Variance Analysis'!$B$32,'Variance Analysis'!$A$30:$A$45,'Variance Analysis'!$A$34)</f>
        <v>#REF!</v>
      </c>
      <c r="J16" s="64" t="e">
        <f>SUMIFS('Variance Analysis'!J$30:J$45,'Variance Analysis'!$B$30:$B$45,'Variance Analysis'!$B$32,'Variance Analysis'!$A$30:$A$45,'Variance Analysis'!$A$34)</f>
        <v>#REF!</v>
      </c>
      <c r="K16" s="64" t="e">
        <f>SUMIFS('Variance Analysis'!K$30:K$45,'Variance Analysis'!$B$30:$B$45,'Variance Analysis'!$B$32,'Variance Analysis'!$A$30:$A$45,'Variance Analysis'!$A$34)</f>
        <v>#REF!</v>
      </c>
      <c r="L16" s="64" t="e">
        <f>SUMIFS('Variance Analysis'!L$30:L$45,'Variance Analysis'!$B$30:$B$45,'Variance Analysis'!$B$32,'Variance Analysis'!$A$30:$A$45,'Variance Analysis'!$A$34)</f>
        <v>#REF!</v>
      </c>
      <c r="M16" s="64" t="e">
        <f>SUMIFS('Variance Analysis'!M$30:M$45,'Variance Analysis'!$B$30:$B$45,'Variance Analysis'!$B$32,'Variance Analysis'!$A$30:$A$45,'Variance Analysis'!$A$34)</f>
        <v>#REF!</v>
      </c>
      <c r="N16" s="64" t="e">
        <f>SUMIFS('Variance Analysis'!N$30:N$45,'Variance Analysis'!$B$30:$B$45,'Variance Analysis'!$B$32,'Variance Analysis'!$A$30:$A$45,'Variance Analysis'!$A$34)</f>
        <v>#REF!</v>
      </c>
    </row>
    <row r="17" spans="1:26" ht="14.25" customHeight="1" x14ac:dyDescent="0.3">
      <c r="A17" s="71" t="s">
        <v>212</v>
      </c>
      <c r="B17" s="71" t="s">
        <v>38</v>
      </c>
      <c r="C17" s="64" t="e">
        <f>SUMIFS('Variance Analysis'!C$30:C$45,'Variance Analysis'!$B$30:$B$45,'Variance Analysis'!$B$30,'Variance Analysis'!$A$30:$A$45,'Variance Analysis'!$A$34)</f>
        <v>#REF!</v>
      </c>
      <c r="D17" s="64" t="e">
        <f>SUMIFS('Variance Analysis'!D$30:D$45,'Variance Analysis'!$B$30:$B$45,'Variance Analysis'!$B$30,'Variance Analysis'!$A$30:$A$45,'Variance Analysis'!$A$34)</f>
        <v>#REF!</v>
      </c>
      <c r="E17" s="64" t="e">
        <f>SUMIFS('Variance Analysis'!E$30:E$45,'Variance Analysis'!$B$30:$B$45,'Variance Analysis'!$B$30,'Variance Analysis'!$A$30:$A$45,'Variance Analysis'!$A$34)</f>
        <v>#REF!</v>
      </c>
      <c r="F17" s="64" t="e">
        <f>SUMIFS('Variance Analysis'!F$30:F$45,'Variance Analysis'!$B$30:$B$45,'Variance Analysis'!$B$30,'Variance Analysis'!$A$30:$A$45,'Variance Analysis'!$A$34)</f>
        <v>#REF!</v>
      </c>
      <c r="G17" s="64" t="e">
        <f>SUMIFS('Variance Analysis'!G$30:G$45,'Variance Analysis'!$B$30:$B$45,'Variance Analysis'!$B$30,'Variance Analysis'!$A$30:$A$45,'Variance Analysis'!$A$34)</f>
        <v>#REF!</v>
      </c>
      <c r="H17" s="64" t="e">
        <f>SUMIFS('Variance Analysis'!H$30:H$45,'Variance Analysis'!$B$30:$B$45,'Variance Analysis'!$B$30,'Variance Analysis'!$A$30:$A$45,'Variance Analysis'!$A$34)</f>
        <v>#REF!</v>
      </c>
      <c r="I17" s="64" t="e">
        <f>SUMIFS('Variance Analysis'!I$30:I$45,'Variance Analysis'!$B$30:$B$45,'Variance Analysis'!$B$30,'Variance Analysis'!$A$30:$A$45,'Variance Analysis'!$A$34)</f>
        <v>#REF!</v>
      </c>
      <c r="J17" s="64" t="e">
        <f>SUMIFS('Variance Analysis'!J$30:J$45,'Variance Analysis'!$B$30:$B$45,'Variance Analysis'!$B$30,'Variance Analysis'!$A$30:$A$45,'Variance Analysis'!$A$34)</f>
        <v>#REF!</v>
      </c>
      <c r="K17" s="64" t="e">
        <f>SUMIFS('Variance Analysis'!K$30:K$45,'Variance Analysis'!$B$30:$B$45,'Variance Analysis'!$B$30,'Variance Analysis'!$A$30:$A$45,'Variance Analysis'!$A$34)</f>
        <v>#REF!</v>
      </c>
      <c r="L17" s="64" t="e">
        <f>SUMIFS('Variance Analysis'!L$30:L$45,'Variance Analysis'!$B$30:$B$45,'Variance Analysis'!$B$30,'Variance Analysis'!$A$30:$A$45,'Variance Analysis'!$A$34)</f>
        <v>#REF!</v>
      </c>
      <c r="M17" s="64" t="e">
        <f>SUMIFS('Variance Analysis'!M$30:M$45,'Variance Analysis'!$B$30:$B$45,'Variance Analysis'!$B$30,'Variance Analysis'!$A$30:$A$45,'Variance Analysis'!$A$34)</f>
        <v>#REF!</v>
      </c>
      <c r="N17" s="64" t="e">
        <f>SUMIFS('Variance Analysis'!N$30:N$45,'Variance Analysis'!$B$30:$B$45,'Variance Analysis'!$B$30,'Variance Analysis'!$A$30:$A$45,'Variance Analysis'!$A$34)</f>
        <v>#REF!</v>
      </c>
    </row>
    <row r="18" spans="1:26" ht="14.25" customHeight="1" x14ac:dyDescent="0.3">
      <c r="A18" s="66" t="s">
        <v>263</v>
      </c>
      <c r="B18" s="67" t="s">
        <v>38</v>
      </c>
      <c r="C18" s="68" t="e">
        <f t="shared" ref="C18:N18" si="1">ABS(C17)-SUM(C14:C16)</f>
        <v>#REF!</v>
      </c>
      <c r="D18" s="68" t="e">
        <f t="shared" si="1"/>
        <v>#REF!</v>
      </c>
      <c r="E18" s="68" t="e">
        <f t="shared" si="1"/>
        <v>#REF!</v>
      </c>
      <c r="F18" s="68" t="e">
        <f t="shared" si="1"/>
        <v>#REF!</v>
      </c>
      <c r="G18" s="68" t="e">
        <f t="shared" si="1"/>
        <v>#REF!</v>
      </c>
      <c r="H18" s="68" t="e">
        <f t="shared" si="1"/>
        <v>#REF!</v>
      </c>
      <c r="I18" s="68" t="e">
        <f t="shared" si="1"/>
        <v>#REF!</v>
      </c>
      <c r="J18" s="68" t="e">
        <f t="shared" si="1"/>
        <v>#REF!</v>
      </c>
      <c r="K18" s="68" t="e">
        <f t="shared" si="1"/>
        <v>#REF!</v>
      </c>
      <c r="L18" s="68" t="e">
        <f t="shared" si="1"/>
        <v>#REF!</v>
      </c>
      <c r="M18" s="68" t="e">
        <f t="shared" si="1"/>
        <v>#REF!</v>
      </c>
      <c r="N18" s="68" t="e">
        <f t="shared" si="1"/>
        <v>#REF!</v>
      </c>
    </row>
    <row r="19" spans="1:26" ht="26.25" customHeight="1" x14ac:dyDescent="0.3">
      <c r="A19" s="162" t="s">
        <v>43</v>
      </c>
      <c r="B19" s="184"/>
      <c r="C19" s="185"/>
      <c r="D19" s="185"/>
      <c r="E19" s="185"/>
      <c r="F19" s="185"/>
      <c r="G19" s="185"/>
      <c r="H19" s="185"/>
      <c r="I19" s="185"/>
      <c r="J19" s="185"/>
      <c r="K19" s="185"/>
      <c r="L19" s="185"/>
      <c r="M19" s="185"/>
      <c r="N19" s="185"/>
      <c r="O19" s="186"/>
      <c r="P19" s="186"/>
      <c r="Q19" s="186"/>
      <c r="R19" s="186"/>
      <c r="S19" s="186"/>
      <c r="T19" s="186"/>
      <c r="U19" s="186"/>
      <c r="V19" s="186"/>
      <c r="W19" s="186"/>
      <c r="X19" s="186"/>
      <c r="Y19" s="186"/>
      <c r="Z19" s="186"/>
    </row>
    <row r="20" spans="1:26" ht="14.25" customHeight="1" x14ac:dyDescent="0.3">
      <c r="A20" s="177" t="s">
        <v>259</v>
      </c>
      <c r="B20" s="177" t="s">
        <v>243</v>
      </c>
      <c r="C20" s="51" t="s">
        <v>199</v>
      </c>
      <c r="D20" s="51" t="s">
        <v>200</v>
      </c>
      <c r="E20" s="51" t="s">
        <v>201</v>
      </c>
      <c r="F20" s="51" t="s">
        <v>202</v>
      </c>
      <c r="G20" s="51" t="s">
        <v>203</v>
      </c>
      <c r="H20" s="51" t="s">
        <v>204</v>
      </c>
      <c r="I20" s="51" t="s">
        <v>205</v>
      </c>
      <c r="J20" s="51" t="s">
        <v>206</v>
      </c>
      <c r="K20" s="51" t="s">
        <v>207</v>
      </c>
      <c r="L20" s="51" t="s">
        <v>208</v>
      </c>
      <c r="M20" s="51" t="s">
        <v>209</v>
      </c>
      <c r="N20" s="51" t="s">
        <v>210</v>
      </c>
      <c r="O20" s="187"/>
      <c r="P20" s="187"/>
      <c r="Q20" s="187"/>
      <c r="R20" s="187"/>
      <c r="S20" s="187"/>
      <c r="T20" s="187"/>
      <c r="U20" s="187"/>
      <c r="V20" s="187"/>
      <c r="W20" s="187"/>
      <c r="X20" s="187"/>
      <c r="Y20" s="187"/>
      <c r="Z20" s="187"/>
    </row>
    <row r="21" spans="1:26" ht="14.25" customHeight="1" x14ac:dyDescent="0.3">
      <c r="A21" s="63" t="s">
        <v>260</v>
      </c>
      <c r="B21" s="63" t="s">
        <v>38</v>
      </c>
      <c r="C21" s="64" t="e">
        <f>SUMIFS('Variance Analysis'!C$30:C$45,'Variance Analysis'!$B$30:$B$45,'Variance Analysis'!$B$33,'Variance Analysis'!$A$30:$A$45,'Variance Analysis'!$A$38)</f>
        <v>#REF!</v>
      </c>
      <c r="D21" s="64" t="e">
        <f>SUMIFS('Variance Analysis'!D$30:D$45,'Variance Analysis'!$B$30:$B$45,'Variance Analysis'!$B$33,'Variance Analysis'!$A$30:$A$45,'Variance Analysis'!$A$38)</f>
        <v>#REF!</v>
      </c>
      <c r="E21" s="64" t="e">
        <f>SUMIFS('Variance Analysis'!E$30:E$45,'Variance Analysis'!$B$30:$B$45,'Variance Analysis'!$B$33,'Variance Analysis'!$A$30:$A$45,'Variance Analysis'!$A$38)</f>
        <v>#REF!</v>
      </c>
      <c r="F21" s="64" t="e">
        <f>SUMIFS('Variance Analysis'!F$30:F$45,'Variance Analysis'!$B$30:$B$45,'Variance Analysis'!$B$33,'Variance Analysis'!$A$30:$A$45,'Variance Analysis'!$A$38)</f>
        <v>#REF!</v>
      </c>
      <c r="G21" s="64" t="e">
        <f>SUMIFS('Variance Analysis'!G$30:G$45,'Variance Analysis'!$B$30:$B$45,'Variance Analysis'!$B$33,'Variance Analysis'!$A$30:$A$45,'Variance Analysis'!$A$38)</f>
        <v>#REF!</v>
      </c>
      <c r="H21" s="64" t="e">
        <f>SUMIFS('Variance Analysis'!H$30:H$45,'Variance Analysis'!$B$30:$B$45,'Variance Analysis'!$B$33,'Variance Analysis'!$A$30:$A$45,'Variance Analysis'!$A$38)</f>
        <v>#REF!</v>
      </c>
      <c r="I21" s="64" t="e">
        <f>SUMIFS('Variance Analysis'!I$30:I$45,'Variance Analysis'!$B$30:$B$45,'Variance Analysis'!$B$33,'Variance Analysis'!$A$30:$A$45,'Variance Analysis'!$A$38)</f>
        <v>#REF!</v>
      </c>
      <c r="J21" s="64" t="e">
        <f>SUMIFS('Variance Analysis'!J$30:J$45,'Variance Analysis'!$B$30:$B$45,'Variance Analysis'!$B$33,'Variance Analysis'!$A$30:$A$45,'Variance Analysis'!$A$38)</f>
        <v>#REF!</v>
      </c>
      <c r="K21" s="64" t="e">
        <f>SUMIFS('Variance Analysis'!K$30:K$45,'Variance Analysis'!$B$30:$B$45,'Variance Analysis'!$B$33,'Variance Analysis'!$A$30:$A$45,'Variance Analysis'!$A$38)</f>
        <v>#REF!</v>
      </c>
      <c r="L21" s="64" t="e">
        <f>SUMIFS('Variance Analysis'!L$30:L$45,'Variance Analysis'!$B$30:$B$45,'Variance Analysis'!$B$33,'Variance Analysis'!$A$30:$A$45,'Variance Analysis'!$A$38)</f>
        <v>#REF!</v>
      </c>
      <c r="M21" s="64" t="e">
        <f>SUMIFS('Variance Analysis'!M$30:M$45,'Variance Analysis'!$B$30:$B$45,'Variance Analysis'!$B$33,'Variance Analysis'!$A$30:$A$45,'Variance Analysis'!$A$38)</f>
        <v>#REF!</v>
      </c>
      <c r="N21" s="64" t="e">
        <f>SUMIFS('Variance Analysis'!N$30:N$45,'Variance Analysis'!$B$30:$B$45,'Variance Analysis'!$B$33,'Variance Analysis'!$A$30:$A$45,'Variance Analysis'!$A$38)</f>
        <v>#REF!</v>
      </c>
    </row>
    <row r="22" spans="1:26" ht="14.25" customHeight="1" x14ac:dyDescent="0.3">
      <c r="A22" s="63" t="s">
        <v>261</v>
      </c>
      <c r="B22" s="63" t="s">
        <v>38</v>
      </c>
      <c r="C22" s="64" t="e">
        <f>SUMIFS('Variance Analysis'!C$30:C$45,'Variance Analysis'!$B$30:$B$45,'Variance Analysis'!$B$31,'Variance Analysis'!$A$30:$A$45,'Variance Analysis'!$A$38)</f>
        <v>#REF!</v>
      </c>
      <c r="D22" s="64" t="e">
        <f>SUMIFS('Variance Analysis'!D$30:D$45,'Variance Analysis'!$B$30:$B$45,'Variance Analysis'!$B$31,'Variance Analysis'!$A$30:$A$45,'Variance Analysis'!$A$38)</f>
        <v>#REF!</v>
      </c>
      <c r="E22" s="64" t="e">
        <f>SUMIFS('Variance Analysis'!E$30:E$45,'Variance Analysis'!$B$30:$B$45,'Variance Analysis'!$B$31,'Variance Analysis'!$A$30:$A$45,'Variance Analysis'!$A$38)</f>
        <v>#REF!</v>
      </c>
      <c r="F22" s="64" t="e">
        <f>SUMIFS('Variance Analysis'!F$30:F$45,'Variance Analysis'!$B$30:$B$45,'Variance Analysis'!$B$31,'Variance Analysis'!$A$30:$A$45,'Variance Analysis'!$A$38)</f>
        <v>#REF!</v>
      </c>
      <c r="G22" s="64" t="e">
        <f>SUMIFS('Variance Analysis'!G$30:G$45,'Variance Analysis'!$B$30:$B$45,'Variance Analysis'!$B$31,'Variance Analysis'!$A$30:$A$45,'Variance Analysis'!$A$38)</f>
        <v>#REF!</v>
      </c>
      <c r="H22" s="64" t="e">
        <f>SUMIFS('Variance Analysis'!H$30:H$45,'Variance Analysis'!$B$30:$B$45,'Variance Analysis'!$B$31,'Variance Analysis'!$A$30:$A$45,'Variance Analysis'!$A$38)</f>
        <v>#REF!</v>
      </c>
      <c r="I22" s="64" t="e">
        <f>SUMIFS('Variance Analysis'!I$30:I$45,'Variance Analysis'!$B$30:$B$45,'Variance Analysis'!$B$31,'Variance Analysis'!$A$30:$A$45,'Variance Analysis'!$A$38)</f>
        <v>#REF!</v>
      </c>
      <c r="J22" s="64" t="e">
        <f>SUMIFS('Variance Analysis'!J$30:J$45,'Variance Analysis'!$B$30:$B$45,'Variance Analysis'!$B$31,'Variance Analysis'!$A$30:$A$45,'Variance Analysis'!$A$38)</f>
        <v>#REF!</v>
      </c>
      <c r="K22" s="64" t="e">
        <f>SUMIFS('Variance Analysis'!K$30:K$45,'Variance Analysis'!$B$30:$B$45,'Variance Analysis'!$B$31,'Variance Analysis'!$A$30:$A$45,'Variance Analysis'!$A$38)</f>
        <v>#REF!</v>
      </c>
      <c r="L22" s="64" t="e">
        <f>SUMIFS('Variance Analysis'!L$30:L$45,'Variance Analysis'!$B$30:$B$45,'Variance Analysis'!$B$31,'Variance Analysis'!$A$30:$A$45,'Variance Analysis'!$A$38)</f>
        <v>#REF!</v>
      </c>
      <c r="M22" s="64" t="e">
        <f>SUMIFS('Variance Analysis'!M$30:M$45,'Variance Analysis'!$B$30:$B$45,'Variance Analysis'!$B$31,'Variance Analysis'!$A$30:$A$45,'Variance Analysis'!$A$38)</f>
        <v>#REF!</v>
      </c>
      <c r="N22" s="64" t="e">
        <f>SUMIFS('Variance Analysis'!N$30:N$45,'Variance Analysis'!$B$30:$B$45,'Variance Analysis'!$B$31,'Variance Analysis'!$A$30:$A$45,'Variance Analysis'!$A$38)</f>
        <v>#REF!</v>
      </c>
    </row>
    <row r="23" spans="1:26" ht="14.25" customHeight="1" x14ac:dyDescent="0.3">
      <c r="A23" s="63" t="s">
        <v>262</v>
      </c>
      <c r="B23" s="63" t="s">
        <v>38</v>
      </c>
      <c r="C23" s="64" t="e">
        <f>SUMIFS('Variance Analysis'!C$30:C$45,'Variance Analysis'!$B$30:$B$45,'Variance Analysis'!$B$32,'Variance Analysis'!$A$30:$A$45,'Variance Analysis'!$A$38)</f>
        <v>#REF!</v>
      </c>
      <c r="D23" s="64" t="e">
        <f>SUMIFS('Variance Analysis'!D$30:D$45,'Variance Analysis'!$B$30:$B$45,'Variance Analysis'!$B$32,'Variance Analysis'!$A$30:$A$45,'Variance Analysis'!$A$38)</f>
        <v>#REF!</v>
      </c>
      <c r="E23" s="64" t="e">
        <f>SUMIFS('Variance Analysis'!E$30:E$45,'Variance Analysis'!$B$30:$B$45,'Variance Analysis'!$B$32,'Variance Analysis'!$A$30:$A$45,'Variance Analysis'!$A$38)</f>
        <v>#REF!</v>
      </c>
      <c r="F23" s="64" t="e">
        <f>SUMIFS('Variance Analysis'!F$30:F$45,'Variance Analysis'!$B$30:$B$45,'Variance Analysis'!$B$32,'Variance Analysis'!$A$30:$A$45,'Variance Analysis'!$A$38)</f>
        <v>#REF!</v>
      </c>
      <c r="G23" s="64" t="e">
        <f>SUMIFS('Variance Analysis'!G$30:G$45,'Variance Analysis'!$B$30:$B$45,'Variance Analysis'!$B$32,'Variance Analysis'!$A$30:$A$45,'Variance Analysis'!$A$38)</f>
        <v>#REF!</v>
      </c>
      <c r="H23" s="64" t="e">
        <f>SUMIFS('Variance Analysis'!H$30:H$45,'Variance Analysis'!$B$30:$B$45,'Variance Analysis'!$B$32,'Variance Analysis'!$A$30:$A$45,'Variance Analysis'!$A$38)</f>
        <v>#REF!</v>
      </c>
      <c r="I23" s="64" t="e">
        <f>SUMIFS('Variance Analysis'!I$30:I$45,'Variance Analysis'!$B$30:$B$45,'Variance Analysis'!$B$32,'Variance Analysis'!$A$30:$A$45,'Variance Analysis'!$A$38)</f>
        <v>#REF!</v>
      </c>
      <c r="J23" s="64" t="e">
        <f>SUMIFS('Variance Analysis'!J$30:J$45,'Variance Analysis'!$B$30:$B$45,'Variance Analysis'!$B$32,'Variance Analysis'!$A$30:$A$45,'Variance Analysis'!$A$38)</f>
        <v>#REF!</v>
      </c>
      <c r="K23" s="64" t="e">
        <f>SUMIFS('Variance Analysis'!K$30:K$45,'Variance Analysis'!$B$30:$B$45,'Variance Analysis'!$B$32,'Variance Analysis'!$A$30:$A$45,'Variance Analysis'!$A$38)</f>
        <v>#REF!</v>
      </c>
      <c r="L23" s="64" t="e">
        <f>SUMIFS('Variance Analysis'!L$30:L$45,'Variance Analysis'!$B$30:$B$45,'Variance Analysis'!$B$32,'Variance Analysis'!$A$30:$A$45,'Variance Analysis'!$A$38)</f>
        <v>#REF!</v>
      </c>
      <c r="M23" s="64" t="e">
        <f>SUMIFS('Variance Analysis'!M$30:M$45,'Variance Analysis'!$B$30:$B$45,'Variance Analysis'!$B$32,'Variance Analysis'!$A$30:$A$45,'Variance Analysis'!$A$38)</f>
        <v>#REF!</v>
      </c>
      <c r="N23" s="64" t="e">
        <f>SUMIFS('Variance Analysis'!N$30:N$45,'Variance Analysis'!$B$30:$B$45,'Variance Analysis'!$B$32,'Variance Analysis'!$A$30:$A$45,'Variance Analysis'!$A$38)</f>
        <v>#REF!</v>
      </c>
    </row>
    <row r="24" spans="1:26" ht="14.25" customHeight="1" x14ac:dyDescent="0.3">
      <c r="A24" s="71" t="s">
        <v>212</v>
      </c>
      <c r="B24" s="71" t="s">
        <v>38</v>
      </c>
      <c r="C24" s="64" t="e">
        <f>SUMIFS('Variance Analysis'!C$30:C$45,'Variance Analysis'!$B$30:$B$45,'Variance Analysis'!$B$30,'Variance Analysis'!$A$30:$A$45,'Variance Analysis'!$A$38)</f>
        <v>#REF!</v>
      </c>
      <c r="D24" s="64" t="e">
        <f>SUMIFS('Variance Analysis'!D$30:D$45,'Variance Analysis'!$B$30:$B$45,'Variance Analysis'!$B$30,'Variance Analysis'!$A$30:$A$45,'Variance Analysis'!$A$38)</f>
        <v>#REF!</v>
      </c>
      <c r="E24" s="64" t="e">
        <f>SUMIFS('Variance Analysis'!E$30:E$45,'Variance Analysis'!$B$30:$B$45,'Variance Analysis'!$B$30,'Variance Analysis'!$A$30:$A$45,'Variance Analysis'!$A$38)</f>
        <v>#REF!</v>
      </c>
      <c r="F24" s="64" t="e">
        <f>SUMIFS('Variance Analysis'!F$30:F$45,'Variance Analysis'!$B$30:$B$45,'Variance Analysis'!$B$30,'Variance Analysis'!$A$30:$A$45,'Variance Analysis'!$A$38)</f>
        <v>#REF!</v>
      </c>
      <c r="G24" s="64" t="e">
        <f>SUMIFS('Variance Analysis'!G$30:G$45,'Variance Analysis'!$B$30:$B$45,'Variance Analysis'!$B$30,'Variance Analysis'!$A$30:$A$45,'Variance Analysis'!$A$38)</f>
        <v>#REF!</v>
      </c>
      <c r="H24" s="64" t="e">
        <f>SUMIFS('Variance Analysis'!H$30:H$45,'Variance Analysis'!$B$30:$B$45,'Variance Analysis'!$B$30,'Variance Analysis'!$A$30:$A$45,'Variance Analysis'!$A$38)</f>
        <v>#REF!</v>
      </c>
      <c r="I24" s="64" t="e">
        <f>SUMIFS('Variance Analysis'!I$30:I$45,'Variance Analysis'!$B$30:$B$45,'Variance Analysis'!$B$30,'Variance Analysis'!$A$30:$A$45,'Variance Analysis'!$A$38)</f>
        <v>#REF!</v>
      </c>
      <c r="J24" s="64" t="e">
        <f>SUMIFS('Variance Analysis'!J$30:J$45,'Variance Analysis'!$B$30:$B$45,'Variance Analysis'!$B$30,'Variance Analysis'!$A$30:$A$45,'Variance Analysis'!$A$38)</f>
        <v>#REF!</v>
      </c>
      <c r="K24" s="64" t="e">
        <f>SUMIFS('Variance Analysis'!K$30:K$45,'Variance Analysis'!$B$30:$B$45,'Variance Analysis'!$B$30,'Variance Analysis'!$A$30:$A$45,'Variance Analysis'!$A$38)</f>
        <v>#REF!</v>
      </c>
      <c r="L24" s="64" t="e">
        <f>SUMIFS('Variance Analysis'!L$30:L$45,'Variance Analysis'!$B$30:$B$45,'Variance Analysis'!$B$30,'Variance Analysis'!$A$30:$A$45,'Variance Analysis'!$A$38)</f>
        <v>#REF!</v>
      </c>
      <c r="M24" s="64" t="e">
        <f>SUMIFS('Variance Analysis'!M$30:M$45,'Variance Analysis'!$B$30:$B$45,'Variance Analysis'!$B$30,'Variance Analysis'!$A$30:$A$45,'Variance Analysis'!$A$38)</f>
        <v>#REF!</v>
      </c>
      <c r="N24" s="64" t="e">
        <f>SUMIFS('Variance Analysis'!N$30:N$45,'Variance Analysis'!$B$30:$B$45,'Variance Analysis'!$B$30,'Variance Analysis'!$A$30:$A$45,'Variance Analysis'!$A$38)</f>
        <v>#REF!</v>
      </c>
    </row>
    <row r="25" spans="1:26" ht="14.25" customHeight="1" x14ac:dyDescent="0.3">
      <c r="A25" s="66" t="s">
        <v>263</v>
      </c>
      <c r="B25" s="67" t="s">
        <v>38</v>
      </c>
      <c r="C25" s="69" t="e">
        <f t="shared" ref="C25:N25" si="2">ABS(C24)-SUM(C21:C23)</f>
        <v>#REF!</v>
      </c>
      <c r="D25" s="69" t="e">
        <f t="shared" si="2"/>
        <v>#REF!</v>
      </c>
      <c r="E25" s="69" t="e">
        <f t="shared" si="2"/>
        <v>#REF!</v>
      </c>
      <c r="F25" s="69" t="e">
        <f t="shared" si="2"/>
        <v>#REF!</v>
      </c>
      <c r="G25" s="69" t="e">
        <f t="shared" si="2"/>
        <v>#REF!</v>
      </c>
      <c r="H25" s="69" t="e">
        <f t="shared" si="2"/>
        <v>#REF!</v>
      </c>
      <c r="I25" s="69" t="e">
        <f t="shared" si="2"/>
        <v>#REF!</v>
      </c>
      <c r="J25" s="69" t="e">
        <f t="shared" si="2"/>
        <v>#REF!</v>
      </c>
      <c r="K25" s="69" t="e">
        <f t="shared" si="2"/>
        <v>#REF!</v>
      </c>
      <c r="L25" s="69" t="e">
        <f t="shared" si="2"/>
        <v>#REF!</v>
      </c>
      <c r="M25" s="69" t="e">
        <f t="shared" si="2"/>
        <v>#REF!</v>
      </c>
      <c r="N25" s="69" t="e">
        <f t="shared" si="2"/>
        <v>#REF!</v>
      </c>
    </row>
    <row r="26" spans="1:26" ht="26.25" customHeight="1" x14ac:dyDescent="0.3">
      <c r="A26" s="162" t="s">
        <v>264</v>
      </c>
      <c r="B26" s="184"/>
      <c r="C26" s="185"/>
      <c r="D26" s="185"/>
      <c r="E26" s="185"/>
      <c r="F26" s="185"/>
      <c r="G26" s="185"/>
      <c r="H26" s="185"/>
      <c r="I26" s="185"/>
      <c r="J26" s="185"/>
      <c r="K26" s="185"/>
      <c r="L26" s="185"/>
      <c r="M26" s="185"/>
      <c r="N26" s="185"/>
      <c r="O26" s="186"/>
      <c r="P26" s="186"/>
      <c r="Q26" s="186"/>
      <c r="R26" s="186"/>
      <c r="S26" s="186"/>
      <c r="T26" s="186"/>
      <c r="U26" s="186"/>
      <c r="V26" s="186"/>
      <c r="W26" s="186"/>
      <c r="X26" s="186"/>
      <c r="Y26" s="186"/>
      <c r="Z26" s="186"/>
    </row>
    <row r="27" spans="1:26" ht="14.25" customHeight="1" x14ac:dyDescent="0.3">
      <c r="A27" s="177" t="s">
        <v>259</v>
      </c>
      <c r="B27" s="177" t="s">
        <v>243</v>
      </c>
      <c r="C27" s="51" t="s">
        <v>199</v>
      </c>
      <c r="D27" s="51" t="s">
        <v>200</v>
      </c>
      <c r="E27" s="51" t="s">
        <v>201</v>
      </c>
      <c r="F27" s="51" t="s">
        <v>202</v>
      </c>
      <c r="G27" s="51" t="s">
        <v>203</v>
      </c>
      <c r="H27" s="51" t="s">
        <v>204</v>
      </c>
      <c r="I27" s="51" t="s">
        <v>205</v>
      </c>
      <c r="J27" s="51" t="s">
        <v>206</v>
      </c>
      <c r="K27" s="51" t="s">
        <v>207</v>
      </c>
      <c r="L27" s="51" t="s">
        <v>208</v>
      </c>
      <c r="M27" s="51" t="s">
        <v>209</v>
      </c>
      <c r="N27" s="51" t="s">
        <v>210</v>
      </c>
      <c r="O27" s="187"/>
      <c r="P27" s="187"/>
      <c r="Q27" s="187"/>
      <c r="R27" s="187"/>
      <c r="S27" s="187"/>
      <c r="T27" s="187"/>
      <c r="U27" s="187"/>
      <c r="V27" s="187"/>
      <c r="W27" s="187"/>
      <c r="X27" s="187"/>
      <c r="Y27" s="187"/>
      <c r="Z27" s="187"/>
    </row>
    <row r="28" spans="1:26" ht="14.25" customHeight="1" x14ac:dyDescent="0.3">
      <c r="A28" s="63" t="s">
        <v>260</v>
      </c>
      <c r="B28" s="63" t="s">
        <v>38</v>
      </c>
      <c r="C28" s="64" t="e">
        <f>SUMIFS('Variance Analysis'!C$30:C$45,'Variance Analysis'!$B$30:$B$45,'Variance Analysis'!$B$33,'Variance Analysis'!$A$30:$A$45,'Variance Analysis'!$A$42)</f>
        <v>#REF!</v>
      </c>
      <c r="D28" s="64" t="e">
        <f>SUMIFS('Variance Analysis'!D$30:D$45,'Variance Analysis'!$B$30:$B$45,'Variance Analysis'!$B$33,'Variance Analysis'!$A$30:$A$45,'Variance Analysis'!$A$42)</f>
        <v>#REF!</v>
      </c>
      <c r="E28" s="64" t="e">
        <f>SUMIFS('Variance Analysis'!E$30:E$45,'Variance Analysis'!$B$30:$B$45,'Variance Analysis'!$B$33,'Variance Analysis'!$A$30:$A$45,'Variance Analysis'!$A$42)</f>
        <v>#REF!</v>
      </c>
      <c r="F28" s="64" t="e">
        <f>SUMIFS('Variance Analysis'!F$30:F$45,'Variance Analysis'!$B$30:$B$45,'Variance Analysis'!$B$33,'Variance Analysis'!$A$30:$A$45,'Variance Analysis'!$A$42)</f>
        <v>#REF!</v>
      </c>
      <c r="G28" s="64" t="e">
        <f>SUMIFS('Variance Analysis'!G$30:G$45,'Variance Analysis'!$B$30:$B$45,'Variance Analysis'!$B$33,'Variance Analysis'!$A$30:$A$45,'Variance Analysis'!$A$42)</f>
        <v>#REF!</v>
      </c>
      <c r="H28" s="64" t="e">
        <f>SUMIFS('Variance Analysis'!H$30:H$45,'Variance Analysis'!$B$30:$B$45,'Variance Analysis'!$B$33,'Variance Analysis'!$A$30:$A$45,'Variance Analysis'!$A$42)</f>
        <v>#REF!</v>
      </c>
      <c r="I28" s="64" t="e">
        <f>SUMIFS('Variance Analysis'!I$30:I$45,'Variance Analysis'!$B$30:$B$45,'Variance Analysis'!$B$33,'Variance Analysis'!$A$30:$A$45,'Variance Analysis'!$A$42)</f>
        <v>#REF!</v>
      </c>
      <c r="J28" s="64" t="e">
        <f>SUMIFS('Variance Analysis'!J$30:J$45,'Variance Analysis'!$B$30:$B$45,'Variance Analysis'!$B$33,'Variance Analysis'!$A$30:$A$45,'Variance Analysis'!$A$42)</f>
        <v>#REF!</v>
      </c>
      <c r="K28" s="64" t="e">
        <f>SUMIFS('Variance Analysis'!K$30:K$45,'Variance Analysis'!$B$30:$B$45,'Variance Analysis'!$B$33,'Variance Analysis'!$A$30:$A$45,'Variance Analysis'!$A$42)</f>
        <v>#REF!</v>
      </c>
      <c r="L28" s="64" t="e">
        <f>SUMIFS('Variance Analysis'!L$30:L$45,'Variance Analysis'!$B$30:$B$45,'Variance Analysis'!$B$33,'Variance Analysis'!$A$30:$A$45,'Variance Analysis'!$A$42)</f>
        <v>#REF!</v>
      </c>
      <c r="M28" s="64" t="e">
        <f>SUMIFS('Variance Analysis'!M$30:M$45,'Variance Analysis'!$B$30:$B$45,'Variance Analysis'!$B$33,'Variance Analysis'!$A$30:$A$45,'Variance Analysis'!$A$42)</f>
        <v>#REF!</v>
      </c>
      <c r="N28" s="64" t="e">
        <f>SUMIFS('Variance Analysis'!N$30:N$45,'Variance Analysis'!$B$30:$B$45,'Variance Analysis'!$B$33,'Variance Analysis'!$A$30:$A$45,'Variance Analysis'!$A$42)</f>
        <v>#REF!</v>
      </c>
    </row>
    <row r="29" spans="1:26" ht="14.25" customHeight="1" x14ac:dyDescent="0.3">
      <c r="A29" s="63" t="s">
        <v>261</v>
      </c>
      <c r="B29" s="63" t="s">
        <v>38</v>
      </c>
      <c r="C29" s="64" t="e">
        <f>SUMIFS('Variance Analysis'!C$30:C$45,'Variance Analysis'!$B$30:$B$45,'Variance Analysis'!$B$31,'Variance Analysis'!$A$30:$A$45,'Variance Analysis'!$A$42)</f>
        <v>#REF!</v>
      </c>
      <c r="D29" s="64" t="e">
        <f>SUMIFS('Variance Analysis'!D$30:D$45,'Variance Analysis'!$B$30:$B$45,'Variance Analysis'!$B$31,'Variance Analysis'!$A$30:$A$45,'Variance Analysis'!$A$42)</f>
        <v>#REF!</v>
      </c>
      <c r="E29" s="64" t="e">
        <f>SUMIFS('Variance Analysis'!E$30:E$45,'Variance Analysis'!$B$30:$B$45,'Variance Analysis'!$B$31,'Variance Analysis'!$A$30:$A$45,'Variance Analysis'!$A$42)</f>
        <v>#REF!</v>
      </c>
      <c r="F29" s="64" t="e">
        <f>SUMIFS('Variance Analysis'!F$30:F$45,'Variance Analysis'!$B$30:$B$45,'Variance Analysis'!$B$31,'Variance Analysis'!$A$30:$A$45,'Variance Analysis'!$A$42)</f>
        <v>#REF!</v>
      </c>
      <c r="G29" s="64" t="e">
        <f>SUMIFS('Variance Analysis'!G$30:G$45,'Variance Analysis'!$B$30:$B$45,'Variance Analysis'!$B$31,'Variance Analysis'!$A$30:$A$45,'Variance Analysis'!$A$42)</f>
        <v>#REF!</v>
      </c>
      <c r="H29" s="64" t="e">
        <f>SUMIFS('Variance Analysis'!H$30:H$45,'Variance Analysis'!$B$30:$B$45,'Variance Analysis'!$B$31,'Variance Analysis'!$A$30:$A$45,'Variance Analysis'!$A$42)</f>
        <v>#REF!</v>
      </c>
      <c r="I29" s="64" t="e">
        <f>SUMIFS('Variance Analysis'!I$30:I$45,'Variance Analysis'!$B$30:$B$45,'Variance Analysis'!$B$31,'Variance Analysis'!$A$30:$A$45,'Variance Analysis'!$A$42)</f>
        <v>#REF!</v>
      </c>
      <c r="J29" s="64" t="e">
        <f>SUMIFS('Variance Analysis'!J$30:J$45,'Variance Analysis'!$B$30:$B$45,'Variance Analysis'!$B$31,'Variance Analysis'!$A$30:$A$45,'Variance Analysis'!$A$42)</f>
        <v>#REF!</v>
      </c>
      <c r="K29" s="64" t="e">
        <f>SUMIFS('Variance Analysis'!K$30:K$45,'Variance Analysis'!$B$30:$B$45,'Variance Analysis'!$B$31,'Variance Analysis'!$A$30:$A$45,'Variance Analysis'!$A$42)</f>
        <v>#REF!</v>
      </c>
      <c r="L29" s="64" t="e">
        <f>SUMIFS('Variance Analysis'!L$30:L$45,'Variance Analysis'!$B$30:$B$45,'Variance Analysis'!$B$31,'Variance Analysis'!$A$30:$A$45,'Variance Analysis'!$A$42)</f>
        <v>#REF!</v>
      </c>
      <c r="M29" s="64" t="e">
        <f>SUMIFS('Variance Analysis'!M$30:M$45,'Variance Analysis'!$B$30:$B$45,'Variance Analysis'!$B$31,'Variance Analysis'!$A$30:$A$45,'Variance Analysis'!$A$42)</f>
        <v>#REF!</v>
      </c>
      <c r="N29" s="64" t="e">
        <f>SUMIFS('Variance Analysis'!N$30:N$45,'Variance Analysis'!$B$30:$B$45,'Variance Analysis'!$B$31,'Variance Analysis'!$A$30:$A$45,'Variance Analysis'!$A$42)</f>
        <v>#REF!</v>
      </c>
    </row>
    <row r="30" spans="1:26" ht="14.25" customHeight="1" x14ac:dyDescent="0.3">
      <c r="A30" s="63" t="s">
        <v>262</v>
      </c>
      <c r="B30" s="63" t="s">
        <v>38</v>
      </c>
      <c r="C30" s="64" t="e">
        <f>SUMIFS('Variance Analysis'!C$30:C$45,'Variance Analysis'!$B$30:$B$45,'Variance Analysis'!$B$32,'Variance Analysis'!$A$30:$A$45,'Variance Analysis'!$A$42)</f>
        <v>#REF!</v>
      </c>
      <c r="D30" s="64" t="e">
        <f>SUMIFS('Variance Analysis'!D$30:D$45,'Variance Analysis'!$B$30:$B$45,'Variance Analysis'!$B$32,'Variance Analysis'!$A$30:$A$45,'Variance Analysis'!$A$42)</f>
        <v>#REF!</v>
      </c>
      <c r="E30" s="64" t="e">
        <f>SUMIFS('Variance Analysis'!E$30:E$45,'Variance Analysis'!$B$30:$B$45,'Variance Analysis'!$B$32,'Variance Analysis'!$A$30:$A$45,'Variance Analysis'!$A$42)</f>
        <v>#REF!</v>
      </c>
      <c r="F30" s="64" t="e">
        <f>SUMIFS('Variance Analysis'!F$30:F$45,'Variance Analysis'!$B$30:$B$45,'Variance Analysis'!$B$32,'Variance Analysis'!$A$30:$A$45,'Variance Analysis'!$A$42)</f>
        <v>#REF!</v>
      </c>
      <c r="G30" s="64" t="e">
        <f>SUMIFS('Variance Analysis'!G$30:G$45,'Variance Analysis'!$B$30:$B$45,'Variance Analysis'!$B$32,'Variance Analysis'!$A$30:$A$45,'Variance Analysis'!$A$42)</f>
        <v>#REF!</v>
      </c>
      <c r="H30" s="64" t="e">
        <f>SUMIFS('Variance Analysis'!H$30:H$45,'Variance Analysis'!$B$30:$B$45,'Variance Analysis'!$B$32,'Variance Analysis'!$A$30:$A$45,'Variance Analysis'!$A$42)</f>
        <v>#REF!</v>
      </c>
      <c r="I30" s="64" t="e">
        <f>SUMIFS('Variance Analysis'!I$30:I$45,'Variance Analysis'!$B$30:$B$45,'Variance Analysis'!$B$32,'Variance Analysis'!$A$30:$A$45,'Variance Analysis'!$A$42)</f>
        <v>#REF!</v>
      </c>
      <c r="J30" s="64" t="e">
        <f>SUMIFS('Variance Analysis'!J$30:J$45,'Variance Analysis'!$B$30:$B$45,'Variance Analysis'!$B$32,'Variance Analysis'!$A$30:$A$45,'Variance Analysis'!$A$42)</f>
        <v>#REF!</v>
      </c>
      <c r="K30" s="64" t="e">
        <f>SUMIFS('Variance Analysis'!K$30:K$45,'Variance Analysis'!$B$30:$B$45,'Variance Analysis'!$B$32,'Variance Analysis'!$A$30:$A$45,'Variance Analysis'!$A$42)</f>
        <v>#REF!</v>
      </c>
      <c r="L30" s="64" t="e">
        <f>SUMIFS('Variance Analysis'!L$30:L$45,'Variance Analysis'!$B$30:$B$45,'Variance Analysis'!$B$32,'Variance Analysis'!$A$30:$A$45,'Variance Analysis'!$A$42)</f>
        <v>#REF!</v>
      </c>
      <c r="M30" s="64" t="e">
        <f>SUMIFS('Variance Analysis'!M$30:M$45,'Variance Analysis'!$B$30:$B$45,'Variance Analysis'!$B$32,'Variance Analysis'!$A$30:$A$45,'Variance Analysis'!$A$42)</f>
        <v>#REF!</v>
      </c>
      <c r="N30" s="64" t="e">
        <f>SUMIFS('Variance Analysis'!N$30:N$45,'Variance Analysis'!$B$30:$B$45,'Variance Analysis'!$B$32,'Variance Analysis'!$A$30:$A$45,'Variance Analysis'!$A$42)</f>
        <v>#REF!</v>
      </c>
    </row>
    <row r="31" spans="1:26" ht="14.25" customHeight="1" x14ac:dyDescent="0.3">
      <c r="A31" s="71" t="s">
        <v>212</v>
      </c>
      <c r="B31" s="71" t="s">
        <v>38</v>
      </c>
      <c r="C31" s="64" t="e">
        <f>SUMIFS('Variance Analysis'!C$30:C$45,'Variance Analysis'!$B$30:$B$45,'Variance Analysis'!$B$30,'Variance Analysis'!$A$30:$A$45,'Variance Analysis'!$A$42)</f>
        <v>#REF!</v>
      </c>
      <c r="D31" s="64" t="e">
        <f>SUMIFS('Variance Analysis'!D$30:D$45,'Variance Analysis'!$B$30:$B$45,'Variance Analysis'!$B$30,'Variance Analysis'!$A$30:$A$45,'Variance Analysis'!$A$42)</f>
        <v>#REF!</v>
      </c>
      <c r="E31" s="64" t="e">
        <f>SUMIFS('Variance Analysis'!E$30:E$45,'Variance Analysis'!$B$30:$B$45,'Variance Analysis'!$B$30,'Variance Analysis'!$A$30:$A$45,'Variance Analysis'!$A$42)</f>
        <v>#REF!</v>
      </c>
      <c r="F31" s="64" t="e">
        <f>SUMIFS('Variance Analysis'!F$30:F$45,'Variance Analysis'!$B$30:$B$45,'Variance Analysis'!$B$30,'Variance Analysis'!$A$30:$A$45,'Variance Analysis'!$A$42)</f>
        <v>#REF!</v>
      </c>
      <c r="G31" s="64" t="e">
        <f>SUMIFS('Variance Analysis'!G$30:G$45,'Variance Analysis'!$B$30:$B$45,'Variance Analysis'!$B$30,'Variance Analysis'!$A$30:$A$45,'Variance Analysis'!$A$42)</f>
        <v>#REF!</v>
      </c>
      <c r="H31" s="64" t="e">
        <f>SUMIFS('Variance Analysis'!H$30:H$45,'Variance Analysis'!$B$30:$B$45,'Variance Analysis'!$B$30,'Variance Analysis'!$A$30:$A$45,'Variance Analysis'!$A$42)</f>
        <v>#REF!</v>
      </c>
      <c r="I31" s="64" t="e">
        <f>SUMIFS('Variance Analysis'!I$30:I$45,'Variance Analysis'!$B$30:$B$45,'Variance Analysis'!$B$30,'Variance Analysis'!$A$30:$A$45,'Variance Analysis'!$A$42)</f>
        <v>#REF!</v>
      </c>
      <c r="J31" s="64" t="e">
        <f>SUMIFS('Variance Analysis'!J$30:J$45,'Variance Analysis'!$B$30:$B$45,'Variance Analysis'!$B$30,'Variance Analysis'!$A$30:$A$45,'Variance Analysis'!$A$42)</f>
        <v>#REF!</v>
      </c>
      <c r="K31" s="64" t="e">
        <f>SUMIFS('Variance Analysis'!K$30:K$45,'Variance Analysis'!$B$30:$B$45,'Variance Analysis'!$B$30,'Variance Analysis'!$A$30:$A$45,'Variance Analysis'!$A$42)</f>
        <v>#REF!</v>
      </c>
      <c r="L31" s="64" t="e">
        <f>SUMIFS('Variance Analysis'!L$30:L$45,'Variance Analysis'!$B$30:$B$45,'Variance Analysis'!$B$30,'Variance Analysis'!$A$30:$A$45,'Variance Analysis'!$A$42)</f>
        <v>#REF!</v>
      </c>
      <c r="M31" s="64" t="e">
        <f>SUMIFS('Variance Analysis'!M$30:M$45,'Variance Analysis'!$B$30:$B$45,'Variance Analysis'!$B$30,'Variance Analysis'!$A$30:$A$45,'Variance Analysis'!$A$42)</f>
        <v>#REF!</v>
      </c>
      <c r="N31" s="64" t="e">
        <f>SUMIFS('Variance Analysis'!N$30:N$45,'Variance Analysis'!$B$30:$B$45,'Variance Analysis'!$B$30,'Variance Analysis'!$A$30:$A$45,'Variance Analysis'!$A$42)</f>
        <v>#REF!</v>
      </c>
    </row>
    <row r="32" spans="1:26" ht="14.25" customHeight="1" x14ac:dyDescent="0.3">
      <c r="A32" s="66" t="s">
        <v>263</v>
      </c>
      <c r="B32" s="67" t="s">
        <v>38</v>
      </c>
      <c r="C32" s="69" t="e">
        <f t="shared" ref="C32:N32" si="3">ABS(C31)-SUM(C28:C30)</f>
        <v>#REF!</v>
      </c>
      <c r="D32" s="69" t="e">
        <f t="shared" si="3"/>
        <v>#REF!</v>
      </c>
      <c r="E32" s="69" t="e">
        <f t="shared" si="3"/>
        <v>#REF!</v>
      </c>
      <c r="F32" s="69" t="e">
        <f t="shared" si="3"/>
        <v>#REF!</v>
      </c>
      <c r="G32" s="69" t="e">
        <f t="shared" si="3"/>
        <v>#REF!</v>
      </c>
      <c r="H32" s="69" t="e">
        <f t="shared" si="3"/>
        <v>#REF!</v>
      </c>
      <c r="I32" s="69" t="e">
        <f t="shared" si="3"/>
        <v>#REF!</v>
      </c>
      <c r="J32" s="69" t="e">
        <f t="shared" si="3"/>
        <v>#REF!</v>
      </c>
      <c r="K32" s="69" t="e">
        <f t="shared" si="3"/>
        <v>#REF!</v>
      </c>
      <c r="L32" s="69" t="e">
        <f t="shared" si="3"/>
        <v>#REF!</v>
      </c>
      <c r="M32" s="69" t="e">
        <f t="shared" si="3"/>
        <v>#REF!</v>
      </c>
      <c r="N32" s="69" t="e">
        <f t="shared" si="3"/>
        <v>#REF!</v>
      </c>
    </row>
    <row r="33" spans="1:26" ht="36.75" customHeight="1" x14ac:dyDescent="0.3">
      <c r="A33" s="188" t="s">
        <v>265</v>
      </c>
      <c r="B33" s="189"/>
      <c r="C33" s="190"/>
      <c r="D33" s="190"/>
      <c r="E33" s="190"/>
      <c r="F33" s="190"/>
      <c r="G33" s="190"/>
      <c r="H33" s="190"/>
      <c r="I33" s="190"/>
      <c r="J33" s="190"/>
      <c r="K33" s="190"/>
      <c r="L33" s="190"/>
      <c r="M33" s="190"/>
      <c r="N33" s="190"/>
      <c r="O33" s="161"/>
      <c r="P33" s="161"/>
      <c r="Q33" s="161"/>
      <c r="R33" s="161"/>
      <c r="S33" s="161"/>
      <c r="T33" s="161"/>
      <c r="U33" s="161"/>
      <c r="V33" s="161"/>
      <c r="W33" s="161"/>
      <c r="X33" s="161"/>
      <c r="Y33" s="161"/>
      <c r="Z33" s="161"/>
    </row>
    <row r="34" spans="1:26" ht="14.25" customHeight="1" x14ac:dyDescent="0.3">
      <c r="A34" s="189"/>
      <c r="B34" s="189"/>
      <c r="C34" s="190"/>
      <c r="D34" s="190"/>
      <c r="E34" s="190"/>
      <c r="F34" s="190"/>
      <c r="G34" s="190"/>
      <c r="H34" s="190"/>
      <c r="I34" s="190"/>
      <c r="J34" s="190"/>
      <c r="K34" s="190"/>
      <c r="L34" s="190"/>
      <c r="M34" s="190"/>
      <c r="N34" s="190"/>
      <c r="O34" s="161"/>
      <c r="P34" s="161"/>
      <c r="Q34" s="161"/>
      <c r="R34" s="161"/>
      <c r="S34" s="161"/>
      <c r="T34" s="161"/>
      <c r="U34" s="161"/>
      <c r="V34" s="161"/>
      <c r="W34" s="161"/>
      <c r="X34" s="161"/>
      <c r="Y34" s="161"/>
      <c r="Z34" s="161"/>
    </row>
    <row r="35" spans="1:26" ht="15.75" customHeight="1" x14ac:dyDescent="0.4">
      <c r="A35" s="179" t="s">
        <v>34</v>
      </c>
      <c r="B35" s="177" t="s">
        <v>243</v>
      </c>
      <c r="C35" s="51" t="s">
        <v>199</v>
      </c>
      <c r="D35" s="51" t="s">
        <v>200</v>
      </c>
      <c r="E35" s="51" t="s">
        <v>201</v>
      </c>
      <c r="F35" s="51" t="s">
        <v>202</v>
      </c>
      <c r="G35" s="51" t="s">
        <v>203</v>
      </c>
      <c r="H35" s="51" t="s">
        <v>204</v>
      </c>
      <c r="I35" s="51" t="s">
        <v>205</v>
      </c>
      <c r="J35" s="51" t="s">
        <v>206</v>
      </c>
      <c r="K35" s="51" t="s">
        <v>207</v>
      </c>
      <c r="L35" s="51" t="s">
        <v>208</v>
      </c>
      <c r="M35" s="51" t="s">
        <v>209</v>
      </c>
      <c r="N35" s="51" t="s">
        <v>210</v>
      </c>
      <c r="O35" s="183"/>
      <c r="P35" s="183"/>
      <c r="Q35" s="183"/>
      <c r="R35" s="183"/>
      <c r="S35" s="183"/>
      <c r="T35" s="183"/>
      <c r="U35" s="183"/>
      <c r="V35" s="183"/>
      <c r="W35" s="183"/>
      <c r="X35" s="183"/>
      <c r="Y35" s="183"/>
      <c r="Z35" s="183"/>
    </row>
    <row r="36" spans="1:26" ht="14.25" customHeight="1" x14ac:dyDescent="0.3">
      <c r="A36" s="63" t="s">
        <v>260</v>
      </c>
      <c r="B36" s="63" t="s">
        <v>38</v>
      </c>
      <c r="C36" s="72" t="e">
        <f>SUMIFS('Variance Analysis'!C$9:C$24,'Variance Analysis'!$B$9:$B$24,'Variance Analysis'!$B$12,'Variance Analysis'!$A$9:$A$24,'Variance Analysis'!$A$12)</f>
        <v>#REF!</v>
      </c>
      <c r="D36" s="72" t="e">
        <f>SUMIFS('Variance Analysis'!D$9:D$24,'Variance Analysis'!$B$9:$B$24,'Variance Analysis'!$B$12,'Variance Analysis'!$A$9:$A$24,'Variance Analysis'!$A$12)</f>
        <v>#REF!</v>
      </c>
      <c r="E36" s="72" t="e">
        <f>SUMIFS('Variance Analysis'!E$9:E$24,'Variance Analysis'!$B$9:$B$24,'Variance Analysis'!$B$12,'Variance Analysis'!$A$9:$A$24,'Variance Analysis'!$A$12)</f>
        <v>#REF!</v>
      </c>
      <c r="F36" s="72" t="e">
        <f>SUMIFS('Variance Analysis'!F$9:F$24,'Variance Analysis'!$B$9:$B$24,'Variance Analysis'!$B$12,'Variance Analysis'!$A$9:$A$24,'Variance Analysis'!$A$12)</f>
        <v>#REF!</v>
      </c>
      <c r="G36" s="72" t="e">
        <f>SUMIFS('Variance Analysis'!G$9:G$24,'Variance Analysis'!$B$9:$B$24,'Variance Analysis'!$B$12,'Variance Analysis'!$A$9:$A$24,'Variance Analysis'!$A$12)</f>
        <v>#REF!</v>
      </c>
      <c r="H36" s="72" t="e">
        <f>SUMIFS('Variance Analysis'!H$9:H$24,'Variance Analysis'!$B$9:$B$24,'Variance Analysis'!$B$12,'Variance Analysis'!$A$9:$A$24,'Variance Analysis'!$A$12)</f>
        <v>#REF!</v>
      </c>
      <c r="I36" s="72" t="e">
        <f>SUMIFS('Variance Analysis'!I$9:I$24,'Variance Analysis'!$B$9:$B$24,'Variance Analysis'!$B$12,'Variance Analysis'!$A$9:$A$24,'Variance Analysis'!$A$12)</f>
        <v>#REF!</v>
      </c>
      <c r="J36" s="72" t="e">
        <f>SUMIFS('Variance Analysis'!J$9:J$24,'Variance Analysis'!$B$9:$B$24,'Variance Analysis'!$B$12,'Variance Analysis'!$A$9:$A$24,'Variance Analysis'!$A$12)</f>
        <v>#REF!</v>
      </c>
      <c r="K36" s="72" t="e">
        <f>SUMIFS('Variance Analysis'!K$9:K$24,'Variance Analysis'!$B$9:$B$24,'Variance Analysis'!$B$12,'Variance Analysis'!$A$9:$A$24,'Variance Analysis'!$A$12)</f>
        <v>#REF!</v>
      </c>
      <c r="L36" s="72" t="e">
        <f>SUMIFS('Variance Analysis'!L$9:L$24,'Variance Analysis'!$B$9:$B$24,'Variance Analysis'!$B$12,'Variance Analysis'!$A$9:$A$24,'Variance Analysis'!$A$12)</f>
        <v>#REF!</v>
      </c>
      <c r="M36" s="72" t="e">
        <f>SUMIFS('Variance Analysis'!M$9:M$24,'Variance Analysis'!$B$9:$B$24,'Variance Analysis'!$B$12,'Variance Analysis'!$A$9:$A$24,'Variance Analysis'!$A$12)</f>
        <v>#REF!</v>
      </c>
      <c r="N36" s="72" t="e">
        <f>SUMIFS('Variance Analysis'!N$9:N$24,'Variance Analysis'!$B$9:$B$24,'Variance Analysis'!$B$12,'Variance Analysis'!$A$9:$A$24,'Variance Analysis'!$A$12)</f>
        <v>#REF!</v>
      </c>
    </row>
    <row r="37" spans="1:26" ht="14.25" customHeight="1" x14ac:dyDescent="0.3">
      <c r="A37" s="63" t="s">
        <v>221</v>
      </c>
      <c r="B37" s="63" t="s">
        <v>38</v>
      </c>
      <c r="C37" s="72" t="e">
        <f>SUMIFS('Variance Analysis'!C$9:C$24,'Variance Analysis'!$B$9:$B$24,'Variance Analysis'!$B$10,'Variance Analysis'!$A$9:$A$24,'Variance Analysis'!$A$12)</f>
        <v>#REF!</v>
      </c>
      <c r="D37" s="72" t="e">
        <f>SUMIFS('Variance Analysis'!D$9:D$24,'Variance Analysis'!$B$9:$B$24,'Variance Analysis'!$B$10,'Variance Analysis'!$A$9:$A$24,'Variance Analysis'!$A$12)</f>
        <v>#REF!</v>
      </c>
      <c r="E37" s="72" t="e">
        <f>SUMIFS('Variance Analysis'!E$9:E$24,'Variance Analysis'!$B$9:$B$24,'Variance Analysis'!$B$10,'Variance Analysis'!$A$9:$A$24,'Variance Analysis'!$A$12)</f>
        <v>#REF!</v>
      </c>
      <c r="F37" s="72" t="e">
        <f>SUMIFS('Variance Analysis'!F$9:F$24,'Variance Analysis'!$B$9:$B$24,'Variance Analysis'!$B$10,'Variance Analysis'!$A$9:$A$24,'Variance Analysis'!$A$12)</f>
        <v>#REF!</v>
      </c>
      <c r="G37" s="72" t="e">
        <f>SUMIFS('Variance Analysis'!G$9:G$24,'Variance Analysis'!$B$9:$B$24,'Variance Analysis'!$B$10,'Variance Analysis'!$A$9:$A$24,'Variance Analysis'!$A$12)</f>
        <v>#REF!</v>
      </c>
      <c r="H37" s="72" t="e">
        <f>SUMIFS('Variance Analysis'!H$9:H$24,'Variance Analysis'!$B$9:$B$24,'Variance Analysis'!$B$10,'Variance Analysis'!$A$9:$A$24,'Variance Analysis'!$A$12)</f>
        <v>#REF!</v>
      </c>
      <c r="I37" s="72" t="e">
        <f>SUMIFS('Variance Analysis'!I$9:I$24,'Variance Analysis'!$B$9:$B$24,'Variance Analysis'!$B$10,'Variance Analysis'!$A$9:$A$24,'Variance Analysis'!$A$12)</f>
        <v>#REF!</v>
      </c>
      <c r="J37" s="72" t="e">
        <f>SUMIFS('Variance Analysis'!J$9:J$24,'Variance Analysis'!$B$9:$B$24,'Variance Analysis'!$B$10,'Variance Analysis'!$A$9:$A$24,'Variance Analysis'!$A$12)</f>
        <v>#REF!</v>
      </c>
      <c r="K37" s="72" t="e">
        <f>SUMIFS('Variance Analysis'!K$9:K$24,'Variance Analysis'!$B$9:$B$24,'Variance Analysis'!$B$10,'Variance Analysis'!$A$9:$A$24,'Variance Analysis'!$A$12)</f>
        <v>#REF!</v>
      </c>
      <c r="L37" s="72" t="e">
        <f>SUMIFS('Variance Analysis'!L$9:L$24,'Variance Analysis'!$B$9:$B$24,'Variance Analysis'!$B$10,'Variance Analysis'!$A$9:$A$24,'Variance Analysis'!$A$12)</f>
        <v>#REF!</v>
      </c>
      <c r="M37" s="72" t="e">
        <f>SUMIFS('Variance Analysis'!M$9:M$24,'Variance Analysis'!$B$9:$B$24,'Variance Analysis'!$B$10,'Variance Analysis'!$A$9:$A$24,'Variance Analysis'!$A$12)</f>
        <v>#REF!</v>
      </c>
      <c r="N37" s="72" t="e">
        <f>SUMIFS('Variance Analysis'!N$9:N$24,'Variance Analysis'!$B$9:$B$24,'Variance Analysis'!$B$10,'Variance Analysis'!$A$9:$A$24,'Variance Analysis'!$A$12)</f>
        <v>#REF!</v>
      </c>
    </row>
    <row r="38" spans="1:26" ht="14.25" customHeight="1" x14ac:dyDescent="0.3">
      <c r="A38" s="63" t="s">
        <v>222</v>
      </c>
      <c r="B38" s="63" t="s">
        <v>38</v>
      </c>
      <c r="C38" s="72" t="e">
        <f>SUMIFS('Variance Analysis'!C$9:C$24,'Variance Analysis'!$B$9:$B$24,'Variance Analysis'!$B$11,'Variance Analysis'!$A$9:$A$24,'Variance Analysis'!$A$12)</f>
        <v>#REF!</v>
      </c>
      <c r="D38" s="72" t="e">
        <f>SUMIFS('Variance Analysis'!D$9:D$24,'Variance Analysis'!$B$9:$B$24,'Variance Analysis'!$B$11,'Variance Analysis'!$A$9:$A$24,'Variance Analysis'!$A$12)</f>
        <v>#REF!</v>
      </c>
      <c r="E38" s="72" t="e">
        <f>SUMIFS('Variance Analysis'!E$9:E$24,'Variance Analysis'!$B$9:$B$24,'Variance Analysis'!$B$11,'Variance Analysis'!$A$9:$A$24,'Variance Analysis'!$A$12)</f>
        <v>#REF!</v>
      </c>
      <c r="F38" s="72" t="e">
        <f>SUMIFS('Variance Analysis'!F$9:F$24,'Variance Analysis'!$B$9:$B$24,'Variance Analysis'!$B$11,'Variance Analysis'!$A$9:$A$24,'Variance Analysis'!$A$12)</f>
        <v>#REF!</v>
      </c>
      <c r="G38" s="72" t="e">
        <f>SUMIFS('Variance Analysis'!G$9:G$24,'Variance Analysis'!$B$9:$B$24,'Variance Analysis'!$B$11,'Variance Analysis'!$A$9:$A$24,'Variance Analysis'!$A$12)</f>
        <v>#REF!</v>
      </c>
      <c r="H38" s="72" t="e">
        <f>SUMIFS('Variance Analysis'!H$9:H$24,'Variance Analysis'!$B$9:$B$24,'Variance Analysis'!$B$11,'Variance Analysis'!$A$9:$A$24,'Variance Analysis'!$A$12)</f>
        <v>#REF!</v>
      </c>
      <c r="I38" s="72" t="e">
        <f>SUMIFS('Variance Analysis'!I$9:I$24,'Variance Analysis'!$B$9:$B$24,'Variance Analysis'!$B$11,'Variance Analysis'!$A$9:$A$24,'Variance Analysis'!$A$12)</f>
        <v>#REF!</v>
      </c>
      <c r="J38" s="72" t="e">
        <f>SUMIFS('Variance Analysis'!J$9:J$24,'Variance Analysis'!$B$9:$B$24,'Variance Analysis'!$B$11,'Variance Analysis'!$A$9:$A$24,'Variance Analysis'!$A$12)</f>
        <v>#REF!</v>
      </c>
      <c r="K38" s="72" t="e">
        <f>SUMIFS('Variance Analysis'!K$9:K$24,'Variance Analysis'!$B$9:$B$24,'Variance Analysis'!$B$11,'Variance Analysis'!$A$9:$A$24,'Variance Analysis'!$A$12)</f>
        <v>#REF!</v>
      </c>
      <c r="L38" s="72" t="e">
        <f>SUMIFS('Variance Analysis'!L$9:L$24,'Variance Analysis'!$B$9:$B$24,'Variance Analysis'!$B$11,'Variance Analysis'!$A$9:$A$24,'Variance Analysis'!$A$12)</f>
        <v>#REF!</v>
      </c>
      <c r="M38" s="72" t="e">
        <f>SUMIFS('Variance Analysis'!M$9:M$24,'Variance Analysis'!$B$9:$B$24,'Variance Analysis'!$B$11,'Variance Analysis'!$A$9:$A$24,'Variance Analysis'!$A$12)</f>
        <v>#REF!</v>
      </c>
      <c r="N38" s="72" t="e">
        <f>SUMIFS('Variance Analysis'!N$9:N$24,'Variance Analysis'!$B$9:$B$24,'Variance Analysis'!$B$11,'Variance Analysis'!$A$9:$A$24,'Variance Analysis'!$A$12)</f>
        <v>#REF!</v>
      </c>
    </row>
    <row r="39" spans="1:26" ht="14.25" customHeight="1" x14ac:dyDescent="0.3">
      <c r="A39" s="63" t="s">
        <v>212</v>
      </c>
      <c r="B39" s="63" t="s">
        <v>38</v>
      </c>
      <c r="C39" s="72" t="e">
        <f>SUMIFS('Variance Analysis'!C$9:C$24,'Variance Analysis'!$B$9:$B$24,'Variance Analysis'!$B$9,'Variance Analysis'!$A$9:$A$24,'Variance Analysis'!$A$12)</f>
        <v>#REF!</v>
      </c>
      <c r="D39" s="72" t="e">
        <f>SUMIFS('Variance Analysis'!D$9:D$24,'Variance Analysis'!$B$9:$B$24,'Variance Analysis'!$B$9,'Variance Analysis'!$A$9:$A$24,'Variance Analysis'!$A$12)</f>
        <v>#REF!</v>
      </c>
      <c r="E39" s="72" t="e">
        <f>SUMIFS('Variance Analysis'!E$9:E$24,'Variance Analysis'!$B$9:$B$24,'Variance Analysis'!$B$9,'Variance Analysis'!$A$9:$A$24,'Variance Analysis'!$A$12)</f>
        <v>#REF!</v>
      </c>
      <c r="F39" s="72" t="e">
        <f>SUMIFS('Variance Analysis'!F$9:F$24,'Variance Analysis'!$B$9:$B$24,'Variance Analysis'!$B$9,'Variance Analysis'!$A$9:$A$24,'Variance Analysis'!$A$12)</f>
        <v>#REF!</v>
      </c>
      <c r="G39" s="72" t="e">
        <f>SUMIFS('Variance Analysis'!G$9:G$24,'Variance Analysis'!$B$9:$B$24,'Variance Analysis'!$B$9,'Variance Analysis'!$A$9:$A$24,'Variance Analysis'!$A$12)</f>
        <v>#REF!</v>
      </c>
      <c r="H39" s="72" t="e">
        <f>SUMIFS('Variance Analysis'!H$9:H$24,'Variance Analysis'!$B$9:$B$24,'Variance Analysis'!$B$9,'Variance Analysis'!$A$9:$A$24,'Variance Analysis'!$A$12)</f>
        <v>#REF!</v>
      </c>
      <c r="I39" s="72" t="e">
        <f>SUMIFS('Variance Analysis'!I$9:I$24,'Variance Analysis'!$B$9:$B$24,'Variance Analysis'!$B$9,'Variance Analysis'!$A$9:$A$24,'Variance Analysis'!$A$12)</f>
        <v>#REF!</v>
      </c>
      <c r="J39" s="72" t="e">
        <f>SUMIFS('Variance Analysis'!J$9:J$24,'Variance Analysis'!$B$9:$B$24,'Variance Analysis'!$B$9,'Variance Analysis'!$A$9:$A$24,'Variance Analysis'!$A$12)</f>
        <v>#REF!</v>
      </c>
      <c r="K39" s="72" t="e">
        <f>SUMIFS('Variance Analysis'!K$9:K$24,'Variance Analysis'!$B$9:$B$24,'Variance Analysis'!$B$9,'Variance Analysis'!$A$9:$A$24,'Variance Analysis'!$A$12)</f>
        <v>#REF!</v>
      </c>
      <c r="L39" s="72" t="e">
        <f>SUMIFS('Variance Analysis'!L$9:L$24,'Variance Analysis'!$B$9:$B$24,'Variance Analysis'!$B$9,'Variance Analysis'!$A$9:$A$24,'Variance Analysis'!$A$12)</f>
        <v>#REF!</v>
      </c>
      <c r="M39" s="72" t="e">
        <f>SUMIFS('Variance Analysis'!M$9:M$24,'Variance Analysis'!$B$9:$B$24,'Variance Analysis'!$B$9,'Variance Analysis'!$A$9:$A$24,'Variance Analysis'!$A$12)</f>
        <v>#REF!</v>
      </c>
      <c r="N39" s="72" t="e">
        <f>SUMIFS('Variance Analysis'!N$9:N$24,'Variance Analysis'!$B$9:$B$24,'Variance Analysis'!$B$9,'Variance Analysis'!$A$9:$A$24,'Variance Analysis'!$A$12)</f>
        <v>#REF!</v>
      </c>
    </row>
    <row r="40" spans="1:26" ht="14.25" customHeight="1" x14ac:dyDescent="0.3">
      <c r="A40" s="66" t="s">
        <v>263</v>
      </c>
      <c r="B40" s="67" t="s">
        <v>38</v>
      </c>
      <c r="C40" s="73" t="e">
        <f t="shared" ref="C40:N40" si="4">ABS(C39)-SUM(C36:C38)</f>
        <v>#REF!</v>
      </c>
      <c r="D40" s="73" t="e">
        <f t="shared" si="4"/>
        <v>#REF!</v>
      </c>
      <c r="E40" s="73" t="e">
        <f t="shared" si="4"/>
        <v>#REF!</v>
      </c>
      <c r="F40" s="73" t="e">
        <f t="shared" si="4"/>
        <v>#REF!</v>
      </c>
      <c r="G40" s="73" t="e">
        <f t="shared" si="4"/>
        <v>#REF!</v>
      </c>
      <c r="H40" s="73" t="e">
        <f t="shared" si="4"/>
        <v>#REF!</v>
      </c>
      <c r="I40" s="73" t="e">
        <f t="shared" si="4"/>
        <v>#REF!</v>
      </c>
      <c r="J40" s="73" t="e">
        <f t="shared" si="4"/>
        <v>#REF!</v>
      </c>
      <c r="K40" s="73" t="e">
        <f t="shared" si="4"/>
        <v>#REF!</v>
      </c>
      <c r="L40" s="73" t="e">
        <f t="shared" si="4"/>
        <v>#REF!</v>
      </c>
      <c r="M40" s="73" t="e">
        <f t="shared" si="4"/>
        <v>#REF!</v>
      </c>
      <c r="N40" s="73" t="e">
        <f t="shared" si="4"/>
        <v>#REF!</v>
      </c>
    </row>
    <row r="41" spans="1:26" ht="14.25" customHeight="1" x14ac:dyDescent="0.3">
      <c r="A41" s="20"/>
      <c r="B41" s="4"/>
      <c r="C41" s="25"/>
      <c r="D41" s="25"/>
      <c r="E41" s="25"/>
      <c r="F41" s="25"/>
      <c r="G41" s="25"/>
      <c r="H41" s="25"/>
      <c r="I41" s="25"/>
      <c r="J41" s="25"/>
      <c r="K41" s="25"/>
      <c r="L41" s="25"/>
      <c r="M41" s="25"/>
      <c r="N41" s="25"/>
    </row>
    <row r="42" spans="1:26" ht="14.25" customHeight="1" x14ac:dyDescent="0.3">
      <c r="A42" s="20"/>
      <c r="B42" s="4"/>
      <c r="C42" s="25"/>
      <c r="D42" s="25"/>
      <c r="E42" s="25"/>
      <c r="F42" s="25"/>
      <c r="G42" s="25"/>
      <c r="H42" s="25"/>
      <c r="I42" s="25"/>
      <c r="J42" s="25"/>
      <c r="K42" s="25"/>
      <c r="L42" s="25"/>
      <c r="M42" s="25"/>
      <c r="N42" s="25"/>
    </row>
    <row r="43" spans="1:26" ht="33" customHeight="1" x14ac:dyDescent="0.4">
      <c r="A43" s="179" t="s">
        <v>42</v>
      </c>
      <c r="B43" s="177" t="s">
        <v>243</v>
      </c>
      <c r="C43" s="51" t="s">
        <v>199</v>
      </c>
      <c r="D43" s="51" t="s">
        <v>200</v>
      </c>
      <c r="E43" s="51" t="s">
        <v>201</v>
      </c>
      <c r="F43" s="51" t="s">
        <v>202</v>
      </c>
      <c r="G43" s="51" t="s">
        <v>203</v>
      </c>
      <c r="H43" s="51" t="s">
        <v>204</v>
      </c>
      <c r="I43" s="51" t="s">
        <v>205</v>
      </c>
      <c r="J43" s="51" t="s">
        <v>206</v>
      </c>
      <c r="K43" s="51" t="s">
        <v>207</v>
      </c>
      <c r="L43" s="51" t="s">
        <v>208</v>
      </c>
      <c r="M43" s="51" t="s">
        <v>209</v>
      </c>
      <c r="N43" s="51" t="s">
        <v>210</v>
      </c>
      <c r="O43" s="183"/>
      <c r="P43" s="183"/>
      <c r="Q43" s="183"/>
      <c r="R43" s="183"/>
      <c r="S43" s="183"/>
      <c r="T43" s="183"/>
      <c r="U43" s="183"/>
      <c r="V43" s="183"/>
      <c r="W43" s="183"/>
      <c r="X43" s="183"/>
      <c r="Y43" s="183"/>
      <c r="Z43" s="183"/>
    </row>
    <row r="44" spans="1:26" ht="14.25" customHeight="1" x14ac:dyDescent="0.3">
      <c r="A44" s="63" t="s">
        <v>260</v>
      </c>
      <c r="B44" s="63" t="s">
        <v>38</v>
      </c>
      <c r="C44" s="72" t="e">
        <f>SUMIFS('Variance Analysis'!C$9:C$24,'Variance Analysis'!$B$9:$B$24,'Variance Analysis'!$B$12,'Variance Analysis'!$A$9:$A$24,'Variance Analysis'!$A$13)</f>
        <v>#REF!</v>
      </c>
      <c r="D44" s="72" t="e">
        <f>SUMIFS('Variance Analysis'!D$9:D$24,'Variance Analysis'!$B$9:$B$24,'Variance Analysis'!$B$12,'Variance Analysis'!$A$9:$A$24,'Variance Analysis'!$A$13)</f>
        <v>#REF!</v>
      </c>
      <c r="E44" s="72" t="e">
        <f>SUMIFS('Variance Analysis'!E$9:E$24,'Variance Analysis'!$B$9:$B$24,'Variance Analysis'!$B$12,'Variance Analysis'!$A$9:$A$24,'Variance Analysis'!$A$13)</f>
        <v>#REF!</v>
      </c>
      <c r="F44" s="72" t="e">
        <f>SUMIFS('Variance Analysis'!F$9:F$24,'Variance Analysis'!$B$9:$B$24,'Variance Analysis'!$B$12,'Variance Analysis'!$A$9:$A$24,'Variance Analysis'!$A$13)</f>
        <v>#REF!</v>
      </c>
      <c r="G44" s="72" t="e">
        <f>SUMIFS('Variance Analysis'!G$9:G$24,'Variance Analysis'!$B$9:$B$24,'Variance Analysis'!$B$12,'Variance Analysis'!$A$9:$A$24,'Variance Analysis'!$A$13)</f>
        <v>#REF!</v>
      </c>
      <c r="H44" s="72" t="e">
        <f>SUMIFS('Variance Analysis'!H$9:H$24,'Variance Analysis'!$B$9:$B$24,'Variance Analysis'!$B$12,'Variance Analysis'!$A$9:$A$24,'Variance Analysis'!$A$13)</f>
        <v>#REF!</v>
      </c>
      <c r="I44" s="72" t="e">
        <f>SUMIFS('Variance Analysis'!I$9:I$24,'Variance Analysis'!$B$9:$B$24,'Variance Analysis'!$B$12,'Variance Analysis'!$A$9:$A$24,'Variance Analysis'!$A$13)</f>
        <v>#REF!</v>
      </c>
      <c r="J44" s="72" t="e">
        <f>SUMIFS('Variance Analysis'!J$9:J$24,'Variance Analysis'!$B$9:$B$24,'Variance Analysis'!$B$12,'Variance Analysis'!$A$9:$A$24,'Variance Analysis'!$A$13)</f>
        <v>#REF!</v>
      </c>
      <c r="K44" s="72" t="e">
        <f>SUMIFS('Variance Analysis'!K$9:K$24,'Variance Analysis'!$B$9:$B$24,'Variance Analysis'!$B$12,'Variance Analysis'!$A$9:$A$24,'Variance Analysis'!$A$13)</f>
        <v>#REF!</v>
      </c>
      <c r="L44" s="72" t="e">
        <f>SUMIFS('Variance Analysis'!L$9:L$24,'Variance Analysis'!$B$9:$B$24,'Variance Analysis'!$B$12,'Variance Analysis'!$A$9:$A$24,'Variance Analysis'!$A$13)</f>
        <v>#REF!</v>
      </c>
      <c r="M44" s="72" t="e">
        <f>SUMIFS('Variance Analysis'!M$9:M$24,'Variance Analysis'!$B$9:$B$24,'Variance Analysis'!$B$12,'Variance Analysis'!$A$9:$A$24,'Variance Analysis'!$A$13)</f>
        <v>#REF!</v>
      </c>
      <c r="N44" s="72" t="e">
        <f>SUMIFS('Variance Analysis'!N$9:N$24,'Variance Analysis'!$B$9:$B$24,'Variance Analysis'!$B$12,'Variance Analysis'!$A$9:$A$24,'Variance Analysis'!$A$13)</f>
        <v>#REF!</v>
      </c>
    </row>
    <row r="45" spans="1:26" ht="14.25" customHeight="1" x14ac:dyDescent="0.3">
      <c r="A45" s="63" t="s">
        <v>221</v>
      </c>
      <c r="B45" s="63" t="s">
        <v>38</v>
      </c>
      <c r="C45" s="72" t="e">
        <f>SUMIFS('Variance Analysis'!C$9:C$24,'Variance Analysis'!$B$9:$B$24,'Variance Analysis'!$B$10,'Variance Analysis'!$A$9:$A$24,'Variance Analysis'!$A$13)</f>
        <v>#REF!</v>
      </c>
      <c r="D45" s="72" t="e">
        <f>SUMIFS('Variance Analysis'!D$9:D$24,'Variance Analysis'!$B$9:$B$24,'Variance Analysis'!$B$10,'Variance Analysis'!$A$9:$A$24,'Variance Analysis'!$A$13)</f>
        <v>#REF!</v>
      </c>
      <c r="E45" s="72" t="e">
        <f>SUMIFS('Variance Analysis'!E$9:E$24,'Variance Analysis'!$B$9:$B$24,'Variance Analysis'!$B$10,'Variance Analysis'!$A$9:$A$24,'Variance Analysis'!$A$13)</f>
        <v>#REF!</v>
      </c>
      <c r="F45" s="72" t="e">
        <f>SUMIFS('Variance Analysis'!F$9:F$24,'Variance Analysis'!$B$9:$B$24,'Variance Analysis'!$B$10,'Variance Analysis'!$A$9:$A$24,'Variance Analysis'!$A$13)</f>
        <v>#REF!</v>
      </c>
      <c r="G45" s="72" t="e">
        <f>SUMIFS('Variance Analysis'!G$9:G$24,'Variance Analysis'!$B$9:$B$24,'Variance Analysis'!$B$10,'Variance Analysis'!$A$9:$A$24,'Variance Analysis'!$A$13)</f>
        <v>#REF!</v>
      </c>
      <c r="H45" s="72" t="e">
        <f>SUMIFS('Variance Analysis'!H$9:H$24,'Variance Analysis'!$B$9:$B$24,'Variance Analysis'!$B$10,'Variance Analysis'!$A$9:$A$24,'Variance Analysis'!$A$13)</f>
        <v>#REF!</v>
      </c>
      <c r="I45" s="72" t="e">
        <f>SUMIFS('Variance Analysis'!I$9:I$24,'Variance Analysis'!$B$9:$B$24,'Variance Analysis'!$B$10,'Variance Analysis'!$A$9:$A$24,'Variance Analysis'!$A$13)</f>
        <v>#REF!</v>
      </c>
      <c r="J45" s="72" t="e">
        <f>SUMIFS('Variance Analysis'!J$9:J$24,'Variance Analysis'!$B$9:$B$24,'Variance Analysis'!$B$10,'Variance Analysis'!$A$9:$A$24,'Variance Analysis'!$A$13)</f>
        <v>#REF!</v>
      </c>
      <c r="K45" s="72" t="e">
        <f>SUMIFS('Variance Analysis'!K$9:K$24,'Variance Analysis'!$B$9:$B$24,'Variance Analysis'!$B$10,'Variance Analysis'!$A$9:$A$24,'Variance Analysis'!$A$13)</f>
        <v>#REF!</v>
      </c>
      <c r="L45" s="72" t="e">
        <f>SUMIFS('Variance Analysis'!L$9:L$24,'Variance Analysis'!$B$9:$B$24,'Variance Analysis'!$B$10,'Variance Analysis'!$A$9:$A$24,'Variance Analysis'!$A$13)</f>
        <v>#REF!</v>
      </c>
      <c r="M45" s="72" t="e">
        <f>SUMIFS('Variance Analysis'!M$9:M$24,'Variance Analysis'!$B$9:$B$24,'Variance Analysis'!$B$10,'Variance Analysis'!$A$9:$A$24,'Variance Analysis'!$A$13)</f>
        <v>#REF!</v>
      </c>
      <c r="N45" s="72" t="e">
        <f>SUMIFS('Variance Analysis'!N$9:N$24,'Variance Analysis'!$B$9:$B$24,'Variance Analysis'!$B$10,'Variance Analysis'!$A$9:$A$24,'Variance Analysis'!$A$13)</f>
        <v>#REF!</v>
      </c>
    </row>
    <row r="46" spans="1:26" ht="14.25" customHeight="1" x14ac:dyDescent="0.3">
      <c r="A46" s="63" t="s">
        <v>222</v>
      </c>
      <c r="B46" s="63" t="s">
        <v>38</v>
      </c>
      <c r="C46" s="72" t="e">
        <f>SUMIFS('Variance Analysis'!C$9:C$24,'Variance Analysis'!$B$9:$B$24,'Variance Analysis'!$B$11,'Variance Analysis'!$A$9:$A$24,'Variance Analysis'!$A$13)</f>
        <v>#REF!</v>
      </c>
      <c r="D46" s="72" t="e">
        <f>SUMIFS('Variance Analysis'!D$9:D$24,'Variance Analysis'!$B$9:$B$24,'Variance Analysis'!$B$11,'Variance Analysis'!$A$9:$A$24,'Variance Analysis'!$A$13)</f>
        <v>#REF!</v>
      </c>
      <c r="E46" s="72" t="e">
        <f>SUMIFS('Variance Analysis'!E$9:E$24,'Variance Analysis'!$B$9:$B$24,'Variance Analysis'!$B$11,'Variance Analysis'!$A$9:$A$24,'Variance Analysis'!$A$13)</f>
        <v>#REF!</v>
      </c>
      <c r="F46" s="72" t="e">
        <f>SUMIFS('Variance Analysis'!F$9:F$24,'Variance Analysis'!$B$9:$B$24,'Variance Analysis'!$B$11,'Variance Analysis'!$A$9:$A$24,'Variance Analysis'!$A$13)</f>
        <v>#REF!</v>
      </c>
      <c r="G46" s="72" t="e">
        <f>SUMIFS('Variance Analysis'!G$9:G$24,'Variance Analysis'!$B$9:$B$24,'Variance Analysis'!$B$11,'Variance Analysis'!$A$9:$A$24,'Variance Analysis'!$A$13)</f>
        <v>#REF!</v>
      </c>
      <c r="H46" s="72" t="e">
        <f>SUMIFS('Variance Analysis'!H$9:H$24,'Variance Analysis'!$B$9:$B$24,'Variance Analysis'!$B$11,'Variance Analysis'!$A$9:$A$24,'Variance Analysis'!$A$13)</f>
        <v>#REF!</v>
      </c>
      <c r="I46" s="72" t="e">
        <f>SUMIFS('Variance Analysis'!I$9:I$24,'Variance Analysis'!$B$9:$B$24,'Variance Analysis'!$B$11,'Variance Analysis'!$A$9:$A$24,'Variance Analysis'!$A$13)</f>
        <v>#REF!</v>
      </c>
      <c r="J46" s="72" t="e">
        <f>SUMIFS('Variance Analysis'!J$9:J$24,'Variance Analysis'!$B$9:$B$24,'Variance Analysis'!$B$11,'Variance Analysis'!$A$9:$A$24,'Variance Analysis'!$A$13)</f>
        <v>#REF!</v>
      </c>
      <c r="K46" s="72" t="e">
        <f>SUMIFS('Variance Analysis'!K$9:K$24,'Variance Analysis'!$B$9:$B$24,'Variance Analysis'!$B$11,'Variance Analysis'!$A$9:$A$24,'Variance Analysis'!$A$13)</f>
        <v>#REF!</v>
      </c>
      <c r="L46" s="72" t="e">
        <f>SUMIFS('Variance Analysis'!L$9:L$24,'Variance Analysis'!$B$9:$B$24,'Variance Analysis'!$B$11,'Variance Analysis'!$A$9:$A$24,'Variance Analysis'!$A$13)</f>
        <v>#REF!</v>
      </c>
      <c r="M46" s="72" t="e">
        <f>SUMIFS('Variance Analysis'!M$9:M$24,'Variance Analysis'!$B$9:$B$24,'Variance Analysis'!$B$11,'Variance Analysis'!$A$9:$A$24,'Variance Analysis'!$A$13)</f>
        <v>#REF!</v>
      </c>
      <c r="N46" s="72" t="e">
        <f>SUMIFS('Variance Analysis'!N$9:N$24,'Variance Analysis'!$B$9:$B$24,'Variance Analysis'!$B$11,'Variance Analysis'!$A$9:$A$24,'Variance Analysis'!$A$13)</f>
        <v>#REF!</v>
      </c>
    </row>
    <row r="47" spans="1:26" ht="14.25" customHeight="1" x14ac:dyDescent="0.3">
      <c r="A47" s="63" t="s">
        <v>212</v>
      </c>
      <c r="B47" s="63" t="s">
        <v>38</v>
      </c>
      <c r="C47" s="72" t="e">
        <f>SUMIFS('Variance Analysis'!C$9:C$24,'Variance Analysis'!$B$9:$B$24,'Variance Analysis'!$B$9,'Variance Analysis'!$A$9:$A$24,'Variance Analysis'!$A$13)</f>
        <v>#REF!</v>
      </c>
      <c r="D47" s="72" t="e">
        <f>SUMIFS('Variance Analysis'!D$9:D$24,'Variance Analysis'!$B$9:$B$24,'Variance Analysis'!$B$9,'Variance Analysis'!$A$9:$A$24,'Variance Analysis'!$A$13)</f>
        <v>#REF!</v>
      </c>
      <c r="E47" s="72" t="e">
        <f>SUMIFS('Variance Analysis'!E$9:E$24,'Variance Analysis'!$B$9:$B$24,'Variance Analysis'!$B$9,'Variance Analysis'!$A$9:$A$24,'Variance Analysis'!$A$13)</f>
        <v>#REF!</v>
      </c>
      <c r="F47" s="72" t="e">
        <f>SUMIFS('Variance Analysis'!F$9:F$24,'Variance Analysis'!$B$9:$B$24,'Variance Analysis'!$B$9,'Variance Analysis'!$A$9:$A$24,'Variance Analysis'!$A$13)</f>
        <v>#REF!</v>
      </c>
      <c r="G47" s="72" t="e">
        <f>SUMIFS('Variance Analysis'!G$9:G$24,'Variance Analysis'!$B$9:$B$24,'Variance Analysis'!$B$9,'Variance Analysis'!$A$9:$A$24,'Variance Analysis'!$A$13)</f>
        <v>#REF!</v>
      </c>
      <c r="H47" s="72" t="e">
        <f>SUMIFS('Variance Analysis'!H$9:H$24,'Variance Analysis'!$B$9:$B$24,'Variance Analysis'!$B$9,'Variance Analysis'!$A$9:$A$24,'Variance Analysis'!$A$13)</f>
        <v>#REF!</v>
      </c>
      <c r="I47" s="72" t="e">
        <f>SUMIFS('Variance Analysis'!I$9:I$24,'Variance Analysis'!$B$9:$B$24,'Variance Analysis'!$B$9,'Variance Analysis'!$A$9:$A$24,'Variance Analysis'!$A$13)</f>
        <v>#REF!</v>
      </c>
      <c r="J47" s="72" t="e">
        <f>SUMIFS('Variance Analysis'!J$9:J$24,'Variance Analysis'!$B$9:$B$24,'Variance Analysis'!$B$9,'Variance Analysis'!$A$9:$A$24,'Variance Analysis'!$A$13)</f>
        <v>#REF!</v>
      </c>
      <c r="K47" s="72" t="e">
        <f>SUMIFS('Variance Analysis'!K$9:K$24,'Variance Analysis'!$B$9:$B$24,'Variance Analysis'!$B$9,'Variance Analysis'!$A$9:$A$24,'Variance Analysis'!$A$13)</f>
        <v>#REF!</v>
      </c>
      <c r="L47" s="72" t="e">
        <f>SUMIFS('Variance Analysis'!L$9:L$24,'Variance Analysis'!$B$9:$B$24,'Variance Analysis'!$B$9,'Variance Analysis'!$A$9:$A$24,'Variance Analysis'!$A$13)</f>
        <v>#REF!</v>
      </c>
      <c r="M47" s="72" t="e">
        <f>SUMIFS('Variance Analysis'!M$9:M$24,'Variance Analysis'!$B$9:$B$24,'Variance Analysis'!$B$9,'Variance Analysis'!$A$9:$A$24,'Variance Analysis'!$A$13)</f>
        <v>#REF!</v>
      </c>
      <c r="N47" s="72" t="e">
        <f>SUMIFS('Variance Analysis'!N$9:N$24,'Variance Analysis'!$B$9:$B$24,'Variance Analysis'!$B$9,'Variance Analysis'!$A$9:$A$24,'Variance Analysis'!$A$13)</f>
        <v>#REF!</v>
      </c>
    </row>
    <row r="48" spans="1:26" ht="14.25" customHeight="1" x14ac:dyDescent="0.3">
      <c r="A48" s="66" t="s">
        <v>263</v>
      </c>
      <c r="B48" s="67" t="s">
        <v>38</v>
      </c>
      <c r="C48" s="73" t="e">
        <f t="shared" ref="C48:N48" si="5">ABS(C47)-SUM(C44:C46)</f>
        <v>#REF!</v>
      </c>
      <c r="D48" s="73" t="e">
        <f t="shared" si="5"/>
        <v>#REF!</v>
      </c>
      <c r="E48" s="73" t="e">
        <f t="shared" si="5"/>
        <v>#REF!</v>
      </c>
      <c r="F48" s="73" t="e">
        <f t="shared" si="5"/>
        <v>#REF!</v>
      </c>
      <c r="G48" s="73" t="e">
        <f t="shared" si="5"/>
        <v>#REF!</v>
      </c>
      <c r="H48" s="73" t="e">
        <f t="shared" si="5"/>
        <v>#REF!</v>
      </c>
      <c r="I48" s="73" t="e">
        <f t="shared" si="5"/>
        <v>#REF!</v>
      </c>
      <c r="J48" s="73" t="e">
        <f t="shared" si="5"/>
        <v>#REF!</v>
      </c>
      <c r="K48" s="73" t="e">
        <f t="shared" si="5"/>
        <v>#REF!</v>
      </c>
      <c r="L48" s="73" t="e">
        <f t="shared" si="5"/>
        <v>#REF!</v>
      </c>
      <c r="M48" s="73" t="e">
        <f t="shared" si="5"/>
        <v>#REF!</v>
      </c>
      <c r="N48" s="73" t="e">
        <f t="shared" si="5"/>
        <v>#REF!</v>
      </c>
    </row>
    <row r="49" spans="1:26" ht="14.25" customHeight="1" x14ac:dyDescent="0.3">
      <c r="A49" s="20"/>
      <c r="B49" s="4"/>
      <c r="C49" s="25"/>
      <c r="D49" s="25"/>
      <c r="E49" s="25"/>
      <c r="F49" s="25"/>
      <c r="G49" s="25"/>
      <c r="H49" s="25"/>
      <c r="I49" s="25"/>
      <c r="J49" s="25"/>
      <c r="K49" s="25"/>
      <c r="L49" s="25"/>
      <c r="M49" s="25"/>
      <c r="N49" s="25"/>
    </row>
    <row r="50" spans="1:26" ht="14.25" customHeight="1" x14ac:dyDescent="0.3">
      <c r="A50" s="20"/>
      <c r="B50" s="4"/>
      <c r="C50" s="25"/>
      <c r="D50" s="25"/>
      <c r="E50" s="25"/>
      <c r="F50" s="25"/>
      <c r="G50" s="25"/>
      <c r="H50" s="25"/>
      <c r="I50" s="25"/>
      <c r="J50" s="25"/>
      <c r="K50" s="25"/>
      <c r="L50" s="25"/>
      <c r="M50" s="25"/>
      <c r="N50" s="25"/>
    </row>
    <row r="51" spans="1:26" ht="33" customHeight="1" x14ac:dyDescent="0.4">
      <c r="A51" s="179" t="s">
        <v>43</v>
      </c>
      <c r="B51" s="177" t="s">
        <v>243</v>
      </c>
      <c r="C51" s="51" t="s">
        <v>199</v>
      </c>
      <c r="D51" s="51" t="s">
        <v>200</v>
      </c>
      <c r="E51" s="51" t="s">
        <v>201</v>
      </c>
      <c r="F51" s="51" t="s">
        <v>202</v>
      </c>
      <c r="G51" s="51" t="s">
        <v>203</v>
      </c>
      <c r="H51" s="51" t="s">
        <v>204</v>
      </c>
      <c r="I51" s="51" t="s">
        <v>205</v>
      </c>
      <c r="J51" s="51" t="s">
        <v>206</v>
      </c>
      <c r="K51" s="51" t="s">
        <v>207</v>
      </c>
      <c r="L51" s="51" t="s">
        <v>208</v>
      </c>
      <c r="M51" s="51" t="s">
        <v>209</v>
      </c>
      <c r="N51" s="51" t="s">
        <v>210</v>
      </c>
      <c r="O51" s="183"/>
      <c r="P51" s="183"/>
      <c r="Q51" s="183"/>
      <c r="R51" s="183"/>
      <c r="S51" s="183"/>
      <c r="T51" s="183"/>
      <c r="U51" s="183"/>
      <c r="V51" s="183"/>
      <c r="W51" s="183"/>
      <c r="X51" s="183"/>
      <c r="Y51" s="183"/>
      <c r="Z51" s="183"/>
    </row>
    <row r="52" spans="1:26" ht="14.25" customHeight="1" x14ac:dyDescent="0.3">
      <c r="A52" s="63" t="s">
        <v>260</v>
      </c>
      <c r="B52" s="63" t="s">
        <v>38</v>
      </c>
      <c r="C52" s="72" t="e">
        <f>SUMIFS('Variance Analysis'!C$9:C$24,'Variance Analysis'!$B$9:$B$24,'Variance Analysis'!$B$12,'Variance Analysis'!$A$9:$A$24,'Variance Analysis'!$A$17)</f>
        <v>#REF!</v>
      </c>
      <c r="D52" s="72" t="e">
        <f>SUMIFS('Variance Analysis'!D$9:D$24,'Variance Analysis'!$B$9:$B$24,'Variance Analysis'!$B$12,'Variance Analysis'!$A$9:$A$24,'Variance Analysis'!$A$17)</f>
        <v>#REF!</v>
      </c>
      <c r="E52" s="72" t="e">
        <f>SUMIFS('Variance Analysis'!E$9:E$24,'Variance Analysis'!$B$9:$B$24,'Variance Analysis'!$B$12,'Variance Analysis'!$A$9:$A$24,'Variance Analysis'!$A$17)</f>
        <v>#REF!</v>
      </c>
      <c r="F52" s="72" t="e">
        <f>SUMIFS('Variance Analysis'!F$9:F$24,'Variance Analysis'!$B$9:$B$24,'Variance Analysis'!$B$12,'Variance Analysis'!$A$9:$A$24,'Variance Analysis'!$A$17)</f>
        <v>#REF!</v>
      </c>
      <c r="G52" s="72" t="e">
        <f>SUMIFS('Variance Analysis'!G$9:G$24,'Variance Analysis'!$B$9:$B$24,'Variance Analysis'!$B$12,'Variance Analysis'!$A$9:$A$24,'Variance Analysis'!$A$17)</f>
        <v>#REF!</v>
      </c>
      <c r="H52" s="72" t="e">
        <f>SUMIFS('Variance Analysis'!H$9:H$24,'Variance Analysis'!$B$9:$B$24,'Variance Analysis'!$B$12,'Variance Analysis'!$A$9:$A$24,'Variance Analysis'!$A$17)</f>
        <v>#REF!</v>
      </c>
      <c r="I52" s="72" t="e">
        <f>SUMIFS('Variance Analysis'!I$9:I$24,'Variance Analysis'!$B$9:$B$24,'Variance Analysis'!$B$12,'Variance Analysis'!$A$9:$A$24,'Variance Analysis'!$A$17)</f>
        <v>#REF!</v>
      </c>
      <c r="J52" s="72" t="e">
        <f>SUMIFS('Variance Analysis'!J$9:J$24,'Variance Analysis'!$B$9:$B$24,'Variance Analysis'!$B$12,'Variance Analysis'!$A$9:$A$24,'Variance Analysis'!$A$17)</f>
        <v>#REF!</v>
      </c>
      <c r="K52" s="72" t="e">
        <f>SUMIFS('Variance Analysis'!K$9:K$24,'Variance Analysis'!$B$9:$B$24,'Variance Analysis'!$B$12,'Variance Analysis'!$A$9:$A$24,'Variance Analysis'!$A$17)</f>
        <v>#REF!</v>
      </c>
      <c r="L52" s="72" t="e">
        <f>SUMIFS('Variance Analysis'!L$9:L$24,'Variance Analysis'!$B$9:$B$24,'Variance Analysis'!$B$12,'Variance Analysis'!$A$9:$A$24,'Variance Analysis'!$A$17)</f>
        <v>#REF!</v>
      </c>
      <c r="M52" s="72" t="e">
        <f>SUMIFS('Variance Analysis'!M$9:M$24,'Variance Analysis'!$B$9:$B$24,'Variance Analysis'!$B$12,'Variance Analysis'!$A$9:$A$24,'Variance Analysis'!$A$17)</f>
        <v>#REF!</v>
      </c>
      <c r="N52" s="72" t="e">
        <f>SUMIFS('Variance Analysis'!N$9:N$24,'Variance Analysis'!$B$9:$B$24,'Variance Analysis'!$B$12,'Variance Analysis'!$A$9:$A$24,'Variance Analysis'!$A$17)</f>
        <v>#REF!</v>
      </c>
    </row>
    <row r="53" spans="1:26" ht="14.25" customHeight="1" x14ac:dyDescent="0.3">
      <c r="A53" s="63" t="s">
        <v>221</v>
      </c>
      <c r="B53" s="63" t="s">
        <v>38</v>
      </c>
      <c r="C53" s="72" t="e">
        <f>SUMIFS('Variance Analysis'!C$9:C$24,'Variance Analysis'!$B$9:$B$24,'Variance Analysis'!$B$10,'Variance Analysis'!$A$9:$A$24,'Variance Analysis'!$A$17)</f>
        <v>#REF!</v>
      </c>
      <c r="D53" s="72" t="e">
        <f>SUMIFS('Variance Analysis'!D$9:D$24,'Variance Analysis'!$B$9:$B$24,'Variance Analysis'!$B$10,'Variance Analysis'!$A$9:$A$24,'Variance Analysis'!$A$17)</f>
        <v>#REF!</v>
      </c>
      <c r="E53" s="72" t="e">
        <f>SUMIFS('Variance Analysis'!E$9:E$24,'Variance Analysis'!$B$9:$B$24,'Variance Analysis'!$B$10,'Variance Analysis'!$A$9:$A$24,'Variance Analysis'!$A$17)</f>
        <v>#REF!</v>
      </c>
      <c r="F53" s="72" t="e">
        <f>SUMIFS('Variance Analysis'!F$9:F$24,'Variance Analysis'!$B$9:$B$24,'Variance Analysis'!$B$10,'Variance Analysis'!$A$9:$A$24,'Variance Analysis'!$A$17)</f>
        <v>#REF!</v>
      </c>
      <c r="G53" s="72" t="e">
        <f>SUMIFS('Variance Analysis'!G$9:G$24,'Variance Analysis'!$B$9:$B$24,'Variance Analysis'!$B$10,'Variance Analysis'!$A$9:$A$24,'Variance Analysis'!$A$17)</f>
        <v>#REF!</v>
      </c>
      <c r="H53" s="72" t="e">
        <f>SUMIFS('Variance Analysis'!H$9:H$24,'Variance Analysis'!$B$9:$B$24,'Variance Analysis'!$B$10,'Variance Analysis'!$A$9:$A$24,'Variance Analysis'!$A$17)</f>
        <v>#REF!</v>
      </c>
      <c r="I53" s="72" t="e">
        <f>SUMIFS('Variance Analysis'!I$9:I$24,'Variance Analysis'!$B$9:$B$24,'Variance Analysis'!$B$10,'Variance Analysis'!$A$9:$A$24,'Variance Analysis'!$A$17)</f>
        <v>#REF!</v>
      </c>
      <c r="J53" s="72" t="e">
        <f>SUMIFS('Variance Analysis'!J$9:J$24,'Variance Analysis'!$B$9:$B$24,'Variance Analysis'!$B$10,'Variance Analysis'!$A$9:$A$24,'Variance Analysis'!$A$17)</f>
        <v>#REF!</v>
      </c>
      <c r="K53" s="72" t="e">
        <f>SUMIFS('Variance Analysis'!K$9:K$24,'Variance Analysis'!$B$9:$B$24,'Variance Analysis'!$B$10,'Variance Analysis'!$A$9:$A$24,'Variance Analysis'!$A$17)</f>
        <v>#REF!</v>
      </c>
      <c r="L53" s="72" t="e">
        <f>SUMIFS('Variance Analysis'!L$9:L$24,'Variance Analysis'!$B$9:$B$24,'Variance Analysis'!$B$10,'Variance Analysis'!$A$9:$A$24,'Variance Analysis'!$A$17)</f>
        <v>#REF!</v>
      </c>
      <c r="M53" s="72" t="e">
        <f>SUMIFS('Variance Analysis'!M$9:M$24,'Variance Analysis'!$B$9:$B$24,'Variance Analysis'!$B$10,'Variance Analysis'!$A$9:$A$24,'Variance Analysis'!$A$17)</f>
        <v>#REF!</v>
      </c>
      <c r="N53" s="72" t="e">
        <f>SUMIFS('Variance Analysis'!N$9:N$24,'Variance Analysis'!$B$9:$B$24,'Variance Analysis'!$B$10,'Variance Analysis'!$A$9:$A$24,'Variance Analysis'!$A$17)</f>
        <v>#REF!</v>
      </c>
    </row>
    <row r="54" spans="1:26" ht="14.25" customHeight="1" x14ac:dyDescent="0.3">
      <c r="A54" s="63" t="s">
        <v>222</v>
      </c>
      <c r="B54" s="63" t="s">
        <v>38</v>
      </c>
      <c r="C54" s="72" t="e">
        <f>SUMIFS('Variance Analysis'!C$9:C$24,'Variance Analysis'!$B$9:$B$24,'Variance Analysis'!$B$11,'Variance Analysis'!$A$9:$A$24,'Variance Analysis'!$A$17)</f>
        <v>#REF!</v>
      </c>
      <c r="D54" s="72" t="e">
        <f>SUMIFS('Variance Analysis'!D$9:D$24,'Variance Analysis'!$B$9:$B$24,'Variance Analysis'!$B$11,'Variance Analysis'!$A$9:$A$24,'Variance Analysis'!$A$17)</f>
        <v>#REF!</v>
      </c>
      <c r="E54" s="72" t="e">
        <f>SUMIFS('Variance Analysis'!E$9:E$24,'Variance Analysis'!$B$9:$B$24,'Variance Analysis'!$B$11,'Variance Analysis'!$A$9:$A$24,'Variance Analysis'!$A$17)</f>
        <v>#REF!</v>
      </c>
      <c r="F54" s="72" t="e">
        <f>SUMIFS('Variance Analysis'!F$9:F$24,'Variance Analysis'!$B$9:$B$24,'Variance Analysis'!$B$11,'Variance Analysis'!$A$9:$A$24,'Variance Analysis'!$A$17)</f>
        <v>#REF!</v>
      </c>
      <c r="G54" s="72" t="e">
        <f>SUMIFS('Variance Analysis'!G$9:G$24,'Variance Analysis'!$B$9:$B$24,'Variance Analysis'!$B$11,'Variance Analysis'!$A$9:$A$24,'Variance Analysis'!$A$17)</f>
        <v>#REF!</v>
      </c>
      <c r="H54" s="72" t="e">
        <f>SUMIFS('Variance Analysis'!H$9:H$24,'Variance Analysis'!$B$9:$B$24,'Variance Analysis'!$B$11,'Variance Analysis'!$A$9:$A$24,'Variance Analysis'!$A$17)</f>
        <v>#REF!</v>
      </c>
      <c r="I54" s="72" t="e">
        <f>SUMIFS('Variance Analysis'!I$9:I$24,'Variance Analysis'!$B$9:$B$24,'Variance Analysis'!$B$11,'Variance Analysis'!$A$9:$A$24,'Variance Analysis'!$A$17)</f>
        <v>#REF!</v>
      </c>
      <c r="J54" s="72" t="e">
        <f>SUMIFS('Variance Analysis'!J$9:J$24,'Variance Analysis'!$B$9:$B$24,'Variance Analysis'!$B$11,'Variance Analysis'!$A$9:$A$24,'Variance Analysis'!$A$17)</f>
        <v>#REF!</v>
      </c>
      <c r="K54" s="72" t="e">
        <f>SUMIFS('Variance Analysis'!K$9:K$24,'Variance Analysis'!$B$9:$B$24,'Variance Analysis'!$B$11,'Variance Analysis'!$A$9:$A$24,'Variance Analysis'!$A$17)</f>
        <v>#REF!</v>
      </c>
      <c r="L54" s="72" t="e">
        <f>SUMIFS('Variance Analysis'!L$9:L$24,'Variance Analysis'!$B$9:$B$24,'Variance Analysis'!$B$11,'Variance Analysis'!$A$9:$A$24,'Variance Analysis'!$A$17)</f>
        <v>#REF!</v>
      </c>
      <c r="M54" s="72" t="e">
        <f>SUMIFS('Variance Analysis'!M$9:M$24,'Variance Analysis'!$B$9:$B$24,'Variance Analysis'!$B$11,'Variance Analysis'!$A$9:$A$24,'Variance Analysis'!$A$17)</f>
        <v>#REF!</v>
      </c>
      <c r="N54" s="72" t="e">
        <f>SUMIFS('Variance Analysis'!N$9:N$24,'Variance Analysis'!$B$9:$B$24,'Variance Analysis'!$B$11,'Variance Analysis'!$A$9:$A$24,'Variance Analysis'!$A$17)</f>
        <v>#REF!</v>
      </c>
    </row>
    <row r="55" spans="1:26" ht="14.25" customHeight="1" x14ac:dyDescent="0.3">
      <c r="A55" s="63" t="s">
        <v>212</v>
      </c>
      <c r="B55" s="63" t="s">
        <v>38</v>
      </c>
      <c r="C55" s="72" t="e">
        <f>SUMIFS('Variance Analysis'!C$9:C$24,'Variance Analysis'!$B$9:$B$24,'Variance Analysis'!$B$9,'Variance Analysis'!$A$9:$A$24,'Variance Analysis'!$A$17)</f>
        <v>#REF!</v>
      </c>
      <c r="D55" s="72" t="e">
        <f>SUMIFS('Variance Analysis'!D$9:D$24,'Variance Analysis'!$B$9:$B$24,'Variance Analysis'!$B$9,'Variance Analysis'!$A$9:$A$24,'Variance Analysis'!$A$17)</f>
        <v>#REF!</v>
      </c>
      <c r="E55" s="72" t="e">
        <f>SUMIFS('Variance Analysis'!E$9:E$24,'Variance Analysis'!$B$9:$B$24,'Variance Analysis'!$B$9,'Variance Analysis'!$A$9:$A$24,'Variance Analysis'!$A$17)</f>
        <v>#REF!</v>
      </c>
      <c r="F55" s="72" t="e">
        <f>SUMIFS('Variance Analysis'!F$9:F$24,'Variance Analysis'!$B$9:$B$24,'Variance Analysis'!$B$9,'Variance Analysis'!$A$9:$A$24,'Variance Analysis'!$A$17)</f>
        <v>#REF!</v>
      </c>
      <c r="G55" s="72" t="e">
        <f>SUMIFS('Variance Analysis'!G$9:G$24,'Variance Analysis'!$B$9:$B$24,'Variance Analysis'!$B$9,'Variance Analysis'!$A$9:$A$24,'Variance Analysis'!$A$17)</f>
        <v>#REF!</v>
      </c>
      <c r="H55" s="72" t="e">
        <f>SUMIFS('Variance Analysis'!H$9:H$24,'Variance Analysis'!$B$9:$B$24,'Variance Analysis'!$B$9,'Variance Analysis'!$A$9:$A$24,'Variance Analysis'!$A$17)</f>
        <v>#REF!</v>
      </c>
      <c r="I55" s="72" t="e">
        <f>SUMIFS('Variance Analysis'!I$9:I$24,'Variance Analysis'!$B$9:$B$24,'Variance Analysis'!$B$9,'Variance Analysis'!$A$9:$A$24,'Variance Analysis'!$A$17)</f>
        <v>#REF!</v>
      </c>
      <c r="J55" s="72" t="e">
        <f>SUMIFS('Variance Analysis'!J$9:J$24,'Variance Analysis'!$B$9:$B$24,'Variance Analysis'!$B$9,'Variance Analysis'!$A$9:$A$24,'Variance Analysis'!$A$17)</f>
        <v>#REF!</v>
      </c>
      <c r="K55" s="72" t="e">
        <f>SUMIFS('Variance Analysis'!K$9:K$24,'Variance Analysis'!$B$9:$B$24,'Variance Analysis'!$B$9,'Variance Analysis'!$A$9:$A$24,'Variance Analysis'!$A$17)</f>
        <v>#REF!</v>
      </c>
      <c r="L55" s="72" t="e">
        <f>SUMIFS('Variance Analysis'!L$9:L$24,'Variance Analysis'!$B$9:$B$24,'Variance Analysis'!$B$9,'Variance Analysis'!$A$9:$A$24,'Variance Analysis'!$A$17)</f>
        <v>#REF!</v>
      </c>
      <c r="M55" s="72" t="e">
        <f>SUMIFS('Variance Analysis'!M$9:M$24,'Variance Analysis'!$B$9:$B$24,'Variance Analysis'!$B$9,'Variance Analysis'!$A$9:$A$24,'Variance Analysis'!$A$17)</f>
        <v>#REF!</v>
      </c>
      <c r="N55" s="72" t="e">
        <f>SUMIFS('Variance Analysis'!N$9:N$24,'Variance Analysis'!$B$9:$B$24,'Variance Analysis'!$B$9,'Variance Analysis'!$A$9:$A$24,'Variance Analysis'!$A$17)</f>
        <v>#REF!</v>
      </c>
    </row>
    <row r="56" spans="1:26" ht="14.25" customHeight="1" x14ac:dyDescent="0.3">
      <c r="A56" s="66" t="s">
        <v>263</v>
      </c>
      <c r="B56" s="67" t="s">
        <v>38</v>
      </c>
      <c r="C56" s="73" t="e">
        <f t="shared" ref="C56:N56" si="6">ABS(C55)-SUM(C52:C54)</f>
        <v>#REF!</v>
      </c>
      <c r="D56" s="73" t="e">
        <f t="shared" si="6"/>
        <v>#REF!</v>
      </c>
      <c r="E56" s="73" t="e">
        <f t="shared" si="6"/>
        <v>#REF!</v>
      </c>
      <c r="F56" s="73" t="e">
        <f t="shared" si="6"/>
        <v>#REF!</v>
      </c>
      <c r="G56" s="73" t="e">
        <f t="shared" si="6"/>
        <v>#REF!</v>
      </c>
      <c r="H56" s="73" t="e">
        <f t="shared" si="6"/>
        <v>#REF!</v>
      </c>
      <c r="I56" s="73" t="e">
        <f t="shared" si="6"/>
        <v>#REF!</v>
      </c>
      <c r="J56" s="73" t="e">
        <f t="shared" si="6"/>
        <v>#REF!</v>
      </c>
      <c r="K56" s="73" t="e">
        <f t="shared" si="6"/>
        <v>#REF!</v>
      </c>
      <c r="L56" s="73" t="e">
        <f t="shared" si="6"/>
        <v>#REF!</v>
      </c>
      <c r="M56" s="73" t="e">
        <f t="shared" si="6"/>
        <v>#REF!</v>
      </c>
      <c r="N56" s="73" t="e">
        <f t="shared" si="6"/>
        <v>#REF!</v>
      </c>
    </row>
    <row r="57" spans="1:26" ht="14.25" customHeight="1" x14ac:dyDescent="0.3">
      <c r="A57" s="20"/>
      <c r="B57" s="4"/>
      <c r="C57" s="25"/>
      <c r="D57" s="25"/>
      <c r="E57" s="25"/>
      <c r="F57" s="25"/>
      <c r="G57" s="25"/>
      <c r="H57" s="25"/>
      <c r="I57" s="25"/>
      <c r="J57" s="25"/>
      <c r="K57" s="25"/>
      <c r="L57" s="25"/>
      <c r="M57" s="25"/>
      <c r="N57" s="25"/>
    </row>
    <row r="58" spans="1:26" ht="33" customHeight="1" x14ac:dyDescent="0.4">
      <c r="A58" s="179" t="s">
        <v>264</v>
      </c>
      <c r="B58" s="177" t="s">
        <v>243</v>
      </c>
      <c r="C58" s="51" t="s">
        <v>199</v>
      </c>
      <c r="D58" s="51" t="s">
        <v>200</v>
      </c>
      <c r="E58" s="51" t="s">
        <v>201</v>
      </c>
      <c r="F58" s="51" t="s">
        <v>202</v>
      </c>
      <c r="G58" s="51" t="s">
        <v>203</v>
      </c>
      <c r="H58" s="51" t="s">
        <v>204</v>
      </c>
      <c r="I58" s="51" t="s">
        <v>205</v>
      </c>
      <c r="J58" s="51" t="s">
        <v>206</v>
      </c>
      <c r="K58" s="51" t="s">
        <v>207</v>
      </c>
      <c r="L58" s="51" t="s">
        <v>208</v>
      </c>
      <c r="M58" s="51" t="s">
        <v>209</v>
      </c>
      <c r="N58" s="51" t="s">
        <v>210</v>
      </c>
      <c r="O58" s="183"/>
      <c r="P58" s="183"/>
      <c r="Q58" s="183"/>
      <c r="R58" s="183"/>
      <c r="S58" s="183"/>
      <c r="T58" s="183"/>
      <c r="U58" s="183"/>
      <c r="V58" s="183"/>
      <c r="W58" s="183"/>
      <c r="X58" s="183"/>
      <c r="Y58" s="183"/>
      <c r="Z58" s="183"/>
    </row>
    <row r="59" spans="1:26" ht="14.25" customHeight="1" x14ac:dyDescent="0.3">
      <c r="A59" s="63" t="s">
        <v>260</v>
      </c>
      <c r="B59" s="63" t="s">
        <v>38</v>
      </c>
      <c r="C59" s="72" t="e">
        <f>SUMIFS('Variance Analysis'!C$9:C$24,'Variance Analysis'!$B$9:$B$24,'Variance Analysis'!$B$12,'Variance Analysis'!$A$9:$A$24,'Variance Analysis'!$A$21)</f>
        <v>#REF!</v>
      </c>
      <c r="D59" s="72" t="e">
        <f>SUMIFS('Variance Analysis'!D$9:D$24,'Variance Analysis'!$B$9:$B$24,'Variance Analysis'!$B$12,'Variance Analysis'!$A$9:$A$24,'Variance Analysis'!$A$21)</f>
        <v>#REF!</v>
      </c>
      <c r="E59" s="72" t="e">
        <f>SUMIFS('Variance Analysis'!E$9:E$24,'Variance Analysis'!$B$9:$B$24,'Variance Analysis'!$B$12,'Variance Analysis'!$A$9:$A$24,'Variance Analysis'!$A$21)</f>
        <v>#REF!</v>
      </c>
      <c r="F59" s="72" t="e">
        <f>SUMIFS('Variance Analysis'!F$9:F$24,'Variance Analysis'!$B$9:$B$24,'Variance Analysis'!$B$12,'Variance Analysis'!$A$9:$A$24,'Variance Analysis'!$A$21)</f>
        <v>#REF!</v>
      </c>
      <c r="G59" s="72" t="e">
        <f>SUMIFS('Variance Analysis'!G$9:G$24,'Variance Analysis'!$B$9:$B$24,'Variance Analysis'!$B$12,'Variance Analysis'!$A$9:$A$24,'Variance Analysis'!$A$21)</f>
        <v>#REF!</v>
      </c>
      <c r="H59" s="72" t="e">
        <f>SUMIFS('Variance Analysis'!H$9:H$24,'Variance Analysis'!$B$9:$B$24,'Variance Analysis'!$B$12,'Variance Analysis'!$A$9:$A$24,'Variance Analysis'!$A$21)</f>
        <v>#REF!</v>
      </c>
      <c r="I59" s="72" t="e">
        <f>SUMIFS('Variance Analysis'!I$9:I$24,'Variance Analysis'!$B$9:$B$24,'Variance Analysis'!$B$12,'Variance Analysis'!$A$9:$A$24,'Variance Analysis'!$A$21)</f>
        <v>#REF!</v>
      </c>
      <c r="J59" s="72" t="e">
        <f>SUMIFS('Variance Analysis'!J$9:J$24,'Variance Analysis'!$B$9:$B$24,'Variance Analysis'!$B$12,'Variance Analysis'!$A$9:$A$24,'Variance Analysis'!$A$21)</f>
        <v>#REF!</v>
      </c>
      <c r="K59" s="72" t="e">
        <f>SUMIFS('Variance Analysis'!K$9:K$24,'Variance Analysis'!$B$9:$B$24,'Variance Analysis'!$B$12,'Variance Analysis'!$A$9:$A$24,'Variance Analysis'!$A$21)</f>
        <v>#REF!</v>
      </c>
      <c r="L59" s="72" t="e">
        <f>SUMIFS('Variance Analysis'!L$9:L$24,'Variance Analysis'!$B$9:$B$24,'Variance Analysis'!$B$12,'Variance Analysis'!$A$9:$A$24,'Variance Analysis'!$A$21)</f>
        <v>#REF!</v>
      </c>
      <c r="M59" s="72" t="e">
        <f>SUMIFS('Variance Analysis'!M$9:M$24,'Variance Analysis'!$B$9:$B$24,'Variance Analysis'!$B$12,'Variance Analysis'!$A$9:$A$24,'Variance Analysis'!$A$21)</f>
        <v>#REF!</v>
      </c>
      <c r="N59" s="72" t="e">
        <f>SUMIFS('Variance Analysis'!N$9:N$24,'Variance Analysis'!$B$9:$B$24,'Variance Analysis'!$B$12,'Variance Analysis'!$A$9:$A$24,'Variance Analysis'!$A$21)</f>
        <v>#REF!</v>
      </c>
    </row>
    <row r="60" spans="1:26" ht="14.25" customHeight="1" x14ac:dyDescent="0.3">
      <c r="A60" s="63" t="s">
        <v>221</v>
      </c>
      <c r="B60" s="63" t="s">
        <v>38</v>
      </c>
      <c r="C60" s="72" t="e">
        <f>SUMIFS('Variance Analysis'!C$9:C$24,'Variance Analysis'!$B$9:$B$24,'Variance Analysis'!$B$10,'Variance Analysis'!$A$9:$A$24,'Variance Analysis'!$A$21)</f>
        <v>#REF!</v>
      </c>
      <c r="D60" s="72" t="e">
        <f>SUMIFS('Variance Analysis'!D$9:D$24,'Variance Analysis'!$B$9:$B$24,'Variance Analysis'!$B$10,'Variance Analysis'!$A$9:$A$24,'Variance Analysis'!$A$21)</f>
        <v>#REF!</v>
      </c>
      <c r="E60" s="72" t="e">
        <f>SUMIFS('Variance Analysis'!E$9:E$24,'Variance Analysis'!$B$9:$B$24,'Variance Analysis'!$B$10,'Variance Analysis'!$A$9:$A$24,'Variance Analysis'!$A$21)</f>
        <v>#REF!</v>
      </c>
      <c r="F60" s="72" t="e">
        <f>SUMIFS('Variance Analysis'!F$9:F$24,'Variance Analysis'!$B$9:$B$24,'Variance Analysis'!$B$10,'Variance Analysis'!$A$9:$A$24,'Variance Analysis'!$A$21)</f>
        <v>#REF!</v>
      </c>
      <c r="G60" s="72" t="e">
        <f>SUMIFS('Variance Analysis'!G$9:G$24,'Variance Analysis'!$B$9:$B$24,'Variance Analysis'!$B$10,'Variance Analysis'!$A$9:$A$24,'Variance Analysis'!$A$21)</f>
        <v>#REF!</v>
      </c>
      <c r="H60" s="72" t="e">
        <f>SUMIFS('Variance Analysis'!H$9:H$24,'Variance Analysis'!$B$9:$B$24,'Variance Analysis'!$B$10,'Variance Analysis'!$A$9:$A$24,'Variance Analysis'!$A$21)</f>
        <v>#REF!</v>
      </c>
      <c r="I60" s="72" t="e">
        <f>SUMIFS('Variance Analysis'!I$9:I$24,'Variance Analysis'!$B$9:$B$24,'Variance Analysis'!$B$10,'Variance Analysis'!$A$9:$A$24,'Variance Analysis'!$A$21)</f>
        <v>#REF!</v>
      </c>
      <c r="J60" s="72" t="e">
        <f>SUMIFS('Variance Analysis'!J$9:J$24,'Variance Analysis'!$B$9:$B$24,'Variance Analysis'!$B$10,'Variance Analysis'!$A$9:$A$24,'Variance Analysis'!$A$21)</f>
        <v>#REF!</v>
      </c>
      <c r="K60" s="72" t="e">
        <f>SUMIFS('Variance Analysis'!K$9:K$24,'Variance Analysis'!$B$9:$B$24,'Variance Analysis'!$B$10,'Variance Analysis'!$A$9:$A$24,'Variance Analysis'!$A$21)</f>
        <v>#REF!</v>
      </c>
      <c r="L60" s="72" t="e">
        <f>SUMIFS('Variance Analysis'!L$9:L$24,'Variance Analysis'!$B$9:$B$24,'Variance Analysis'!$B$10,'Variance Analysis'!$A$9:$A$24,'Variance Analysis'!$A$21)</f>
        <v>#REF!</v>
      </c>
      <c r="M60" s="72" t="e">
        <f>SUMIFS('Variance Analysis'!M$9:M$24,'Variance Analysis'!$B$9:$B$24,'Variance Analysis'!$B$10,'Variance Analysis'!$A$9:$A$24,'Variance Analysis'!$A$21)</f>
        <v>#REF!</v>
      </c>
      <c r="N60" s="72" t="e">
        <f>SUMIFS('Variance Analysis'!N$9:N$24,'Variance Analysis'!$B$9:$B$24,'Variance Analysis'!$B$10,'Variance Analysis'!$A$9:$A$24,'Variance Analysis'!$A$21)</f>
        <v>#REF!</v>
      </c>
    </row>
    <row r="61" spans="1:26" ht="14.25" customHeight="1" x14ac:dyDescent="0.3">
      <c r="A61" s="63" t="s">
        <v>222</v>
      </c>
      <c r="B61" s="63" t="s">
        <v>38</v>
      </c>
      <c r="C61" s="72" t="e">
        <f>SUMIFS('Variance Analysis'!C$9:C$24,'Variance Analysis'!$B$9:$B$24,'Variance Analysis'!$B$11,'Variance Analysis'!$A$9:$A$24,'Variance Analysis'!$A$21)</f>
        <v>#REF!</v>
      </c>
      <c r="D61" s="72" t="e">
        <f>SUMIFS('Variance Analysis'!D$9:D$24,'Variance Analysis'!$B$9:$B$24,'Variance Analysis'!$B$11,'Variance Analysis'!$A$9:$A$24,'Variance Analysis'!$A$21)</f>
        <v>#REF!</v>
      </c>
      <c r="E61" s="72" t="e">
        <f>SUMIFS('Variance Analysis'!E$9:E$24,'Variance Analysis'!$B$9:$B$24,'Variance Analysis'!$B$11,'Variance Analysis'!$A$9:$A$24,'Variance Analysis'!$A$21)</f>
        <v>#REF!</v>
      </c>
      <c r="F61" s="72" t="e">
        <f>SUMIFS('Variance Analysis'!F$9:F$24,'Variance Analysis'!$B$9:$B$24,'Variance Analysis'!$B$11,'Variance Analysis'!$A$9:$A$24,'Variance Analysis'!$A$21)</f>
        <v>#REF!</v>
      </c>
      <c r="G61" s="72" t="e">
        <f>SUMIFS('Variance Analysis'!G$9:G$24,'Variance Analysis'!$B$9:$B$24,'Variance Analysis'!$B$11,'Variance Analysis'!$A$9:$A$24,'Variance Analysis'!$A$21)</f>
        <v>#REF!</v>
      </c>
      <c r="H61" s="72" t="e">
        <f>SUMIFS('Variance Analysis'!H$9:H$24,'Variance Analysis'!$B$9:$B$24,'Variance Analysis'!$B$11,'Variance Analysis'!$A$9:$A$24,'Variance Analysis'!$A$21)</f>
        <v>#REF!</v>
      </c>
      <c r="I61" s="72" t="e">
        <f>SUMIFS('Variance Analysis'!I$9:I$24,'Variance Analysis'!$B$9:$B$24,'Variance Analysis'!$B$11,'Variance Analysis'!$A$9:$A$24,'Variance Analysis'!$A$21)</f>
        <v>#REF!</v>
      </c>
      <c r="J61" s="72" t="e">
        <f>SUMIFS('Variance Analysis'!J$9:J$24,'Variance Analysis'!$B$9:$B$24,'Variance Analysis'!$B$11,'Variance Analysis'!$A$9:$A$24,'Variance Analysis'!$A$21)</f>
        <v>#REF!</v>
      </c>
      <c r="K61" s="72" t="e">
        <f>SUMIFS('Variance Analysis'!K$9:K$24,'Variance Analysis'!$B$9:$B$24,'Variance Analysis'!$B$11,'Variance Analysis'!$A$9:$A$24,'Variance Analysis'!$A$21)</f>
        <v>#REF!</v>
      </c>
      <c r="L61" s="72" t="e">
        <f>SUMIFS('Variance Analysis'!L$9:L$24,'Variance Analysis'!$B$9:$B$24,'Variance Analysis'!$B$11,'Variance Analysis'!$A$9:$A$24,'Variance Analysis'!$A$21)</f>
        <v>#REF!</v>
      </c>
      <c r="M61" s="72" t="e">
        <f>SUMIFS('Variance Analysis'!M$9:M$24,'Variance Analysis'!$B$9:$B$24,'Variance Analysis'!$B$11,'Variance Analysis'!$A$9:$A$24,'Variance Analysis'!$A$21)</f>
        <v>#REF!</v>
      </c>
      <c r="N61" s="72" t="e">
        <f>SUMIFS('Variance Analysis'!N$9:N$24,'Variance Analysis'!$B$9:$B$24,'Variance Analysis'!$B$11,'Variance Analysis'!$A$9:$A$24,'Variance Analysis'!$A$21)</f>
        <v>#REF!</v>
      </c>
    </row>
    <row r="62" spans="1:26" ht="14.25" customHeight="1" x14ac:dyDescent="0.3">
      <c r="A62" s="63" t="s">
        <v>212</v>
      </c>
      <c r="B62" s="63" t="s">
        <v>38</v>
      </c>
      <c r="C62" s="72" t="e">
        <f>SUMIFS('Variance Analysis'!C$9:C$24,'Variance Analysis'!$B$9:$B$24,'Variance Analysis'!$B$9,'Variance Analysis'!$A$9:$A$24,'Variance Analysis'!$A$21)</f>
        <v>#REF!</v>
      </c>
      <c r="D62" s="72" t="e">
        <f>SUMIFS('Variance Analysis'!D$9:D$24,'Variance Analysis'!$B$9:$B$24,'Variance Analysis'!$B$9,'Variance Analysis'!$A$9:$A$24,'Variance Analysis'!$A$21)</f>
        <v>#REF!</v>
      </c>
      <c r="E62" s="72" t="e">
        <f>SUMIFS('Variance Analysis'!E$9:E$24,'Variance Analysis'!$B$9:$B$24,'Variance Analysis'!$B$9,'Variance Analysis'!$A$9:$A$24,'Variance Analysis'!$A$21)</f>
        <v>#REF!</v>
      </c>
      <c r="F62" s="72" t="e">
        <f>SUMIFS('Variance Analysis'!F$9:F$24,'Variance Analysis'!$B$9:$B$24,'Variance Analysis'!$B$9,'Variance Analysis'!$A$9:$A$24,'Variance Analysis'!$A$21)</f>
        <v>#REF!</v>
      </c>
      <c r="G62" s="72" t="e">
        <f>SUMIFS('Variance Analysis'!G$9:G$24,'Variance Analysis'!$B$9:$B$24,'Variance Analysis'!$B$9,'Variance Analysis'!$A$9:$A$24,'Variance Analysis'!$A$21)</f>
        <v>#REF!</v>
      </c>
      <c r="H62" s="72" t="e">
        <f>SUMIFS('Variance Analysis'!H$9:H$24,'Variance Analysis'!$B$9:$B$24,'Variance Analysis'!$B$9,'Variance Analysis'!$A$9:$A$24,'Variance Analysis'!$A$21)</f>
        <v>#REF!</v>
      </c>
      <c r="I62" s="72" t="e">
        <f>SUMIFS('Variance Analysis'!I$9:I$24,'Variance Analysis'!$B$9:$B$24,'Variance Analysis'!$B$9,'Variance Analysis'!$A$9:$A$24,'Variance Analysis'!$A$21)</f>
        <v>#REF!</v>
      </c>
      <c r="J62" s="72" t="e">
        <f>SUMIFS('Variance Analysis'!J$9:J$24,'Variance Analysis'!$B$9:$B$24,'Variance Analysis'!$B$9,'Variance Analysis'!$A$9:$A$24,'Variance Analysis'!$A$21)</f>
        <v>#REF!</v>
      </c>
      <c r="K62" s="72" t="e">
        <f>SUMIFS('Variance Analysis'!K$9:K$24,'Variance Analysis'!$B$9:$B$24,'Variance Analysis'!$B$9,'Variance Analysis'!$A$9:$A$24,'Variance Analysis'!$A$21)</f>
        <v>#REF!</v>
      </c>
      <c r="L62" s="72" t="e">
        <f>SUMIFS('Variance Analysis'!L$9:L$24,'Variance Analysis'!$B$9:$B$24,'Variance Analysis'!$B$9,'Variance Analysis'!$A$9:$A$24,'Variance Analysis'!$A$21)</f>
        <v>#REF!</v>
      </c>
      <c r="M62" s="72" t="e">
        <f>SUMIFS('Variance Analysis'!M$9:M$24,'Variance Analysis'!$B$9:$B$24,'Variance Analysis'!$B$9,'Variance Analysis'!$A$9:$A$24,'Variance Analysis'!$A$21)</f>
        <v>#REF!</v>
      </c>
      <c r="N62" s="72" t="e">
        <f>SUMIFS('Variance Analysis'!N$9:N$24,'Variance Analysis'!$B$9:$B$24,'Variance Analysis'!$B$9,'Variance Analysis'!$A$9:$A$24,'Variance Analysis'!$A$21)</f>
        <v>#REF!</v>
      </c>
    </row>
    <row r="63" spans="1:26" ht="14.25" customHeight="1" x14ac:dyDescent="0.3">
      <c r="A63" s="66" t="s">
        <v>263</v>
      </c>
      <c r="B63" s="67" t="s">
        <v>38</v>
      </c>
      <c r="C63" s="73" t="e">
        <f t="shared" ref="C63:N63" si="7">ABS(C62)-SUM(C59:C61)</f>
        <v>#REF!</v>
      </c>
      <c r="D63" s="73" t="e">
        <f t="shared" si="7"/>
        <v>#REF!</v>
      </c>
      <c r="E63" s="73" t="e">
        <f t="shared" si="7"/>
        <v>#REF!</v>
      </c>
      <c r="F63" s="73" t="e">
        <f t="shared" si="7"/>
        <v>#REF!</v>
      </c>
      <c r="G63" s="73" t="e">
        <f t="shared" si="7"/>
        <v>#REF!</v>
      </c>
      <c r="H63" s="73" t="e">
        <f t="shared" si="7"/>
        <v>#REF!</v>
      </c>
      <c r="I63" s="73" t="e">
        <f t="shared" si="7"/>
        <v>#REF!</v>
      </c>
      <c r="J63" s="73" t="e">
        <f t="shared" si="7"/>
        <v>#REF!</v>
      </c>
      <c r="K63" s="73" t="e">
        <f t="shared" si="7"/>
        <v>#REF!</v>
      </c>
      <c r="L63" s="73" t="e">
        <f t="shared" si="7"/>
        <v>#REF!</v>
      </c>
      <c r="M63" s="73" t="e">
        <f t="shared" si="7"/>
        <v>#REF!</v>
      </c>
      <c r="N63" s="73" t="e">
        <f t="shared" si="7"/>
        <v>#REF!</v>
      </c>
    </row>
    <row r="64" spans="1:26" ht="14.25" customHeight="1" x14ac:dyDescent="0.3">
      <c r="A64" s="20"/>
      <c r="B64" s="4"/>
      <c r="C64" s="25"/>
      <c r="D64" s="25"/>
      <c r="E64" s="25"/>
      <c r="F64" s="25"/>
      <c r="G64" s="25"/>
      <c r="H64" s="25"/>
      <c r="I64" s="25"/>
      <c r="J64" s="25"/>
      <c r="K64" s="25"/>
      <c r="L64" s="25"/>
      <c r="M64" s="25"/>
      <c r="N64" s="25"/>
    </row>
    <row r="65" spans="1:26" ht="39.75" customHeight="1" x14ac:dyDescent="0.4">
      <c r="A65" s="179" t="s">
        <v>266</v>
      </c>
      <c r="B65" s="180"/>
      <c r="C65" s="181"/>
      <c r="D65" s="181"/>
      <c r="E65" s="181"/>
      <c r="F65" s="181"/>
      <c r="G65" s="181"/>
      <c r="H65" s="181"/>
      <c r="I65" s="181"/>
      <c r="J65" s="181"/>
      <c r="K65" s="181"/>
      <c r="L65" s="181"/>
      <c r="M65" s="181"/>
      <c r="N65" s="181"/>
      <c r="O65" s="182"/>
      <c r="P65" s="182"/>
      <c r="Q65" s="182"/>
      <c r="R65" s="182"/>
      <c r="S65" s="182"/>
      <c r="T65" s="182"/>
      <c r="U65" s="182"/>
      <c r="V65" s="182"/>
      <c r="W65" s="182"/>
      <c r="X65" s="182"/>
      <c r="Y65" s="182"/>
      <c r="Z65" s="182"/>
    </row>
    <row r="66" spans="1:26" ht="14.25" customHeight="1" x14ac:dyDescent="0.3">
      <c r="A66" s="20" t="s">
        <v>267</v>
      </c>
      <c r="B66" s="4"/>
      <c r="C66" s="25"/>
      <c r="D66" s="25"/>
      <c r="E66" s="25"/>
      <c r="F66" s="25"/>
      <c r="G66" s="25"/>
      <c r="H66" s="25"/>
      <c r="I66" s="25"/>
      <c r="J66" s="25"/>
      <c r="K66" s="25"/>
      <c r="L66" s="25"/>
      <c r="M66" s="25"/>
      <c r="N66" s="25"/>
    </row>
    <row r="67" spans="1:26" ht="14.25" customHeight="1" x14ac:dyDescent="0.3">
      <c r="A67" s="20" t="s">
        <v>268</v>
      </c>
      <c r="B67" s="4"/>
      <c r="C67" s="25"/>
      <c r="D67" s="25"/>
      <c r="E67" s="25"/>
      <c r="F67" s="25"/>
      <c r="G67" s="25"/>
      <c r="H67" s="25"/>
      <c r="I67" s="25"/>
      <c r="J67" s="25"/>
      <c r="K67" s="25"/>
      <c r="L67" s="25"/>
      <c r="M67" s="25"/>
      <c r="N67" s="25"/>
    </row>
    <row r="68" spans="1:26" ht="14.25" customHeight="1" x14ac:dyDescent="0.3">
      <c r="A68" s="20" t="s">
        <v>269</v>
      </c>
      <c r="B68" s="4"/>
      <c r="C68" s="25"/>
      <c r="D68" s="25"/>
      <c r="E68" s="25"/>
      <c r="F68" s="25"/>
      <c r="G68" s="25"/>
      <c r="H68" s="25"/>
      <c r="I68" s="25"/>
      <c r="J68" s="25"/>
      <c r="K68" s="25"/>
      <c r="L68" s="25"/>
      <c r="M68" s="25"/>
      <c r="N68" s="25"/>
    </row>
    <row r="69" spans="1:26" ht="14.25" customHeight="1" x14ac:dyDescent="0.3">
      <c r="A69" s="20"/>
      <c r="B69" s="4"/>
      <c r="C69" s="25"/>
      <c r="D69" s="25"/>
      <c r="E69" s="25"/>
      <c r="F69" s="25"/>
      <c r="G69" s="25"/>
      <c r="H69" s="25"/>
      <c r="I69" s="25"/>
      <c r="J69" s="25"/>
      <c r="K69" s="25"/>
      <c r="L69" s="25"/>
      <c r="M69" s="25"/>
      <c r="N69" s="25"/>
    </row>
    <row r="70" spans="1:26" ht="14.25" customHeight="1" x14ac:dyDescent="0.3"/>
    <row r="71" spans="1:26" ht="14.25" customHeight="1" x14ac:dyDescent="0.3"/>
    <row r="72" spans="1:26" ht="14.25" customHeight="1" x14ac:dyDescent="0.3"/>
    <row r="73" spans="1:26" ht="14.25" customHeight="1" x14ac:dyDescent="0.3"/>
    <row r="74" spans="1:26" ht="14.25" customHeight="1" x14ac:dyDescent="0.3"/>
    <row r="75" spans="1:26" ht="14.25" customHeight="1" x14ac:dyDescent="0.3"/>
    <row r="76" spans="1:26" ht="14.25" customHeight="1" x14ac:dyDescent="0.3"/>
    <row r="77" spans="1:26" ht="14.25" customHeight="1" x14ac:dyDescent="0.3"/>
    <row r="78" spans="1:26" ht="14.25" customHeight="1" x14ac:dyDescent="0.3"/>
    <row r="79" spans="1:26" ht="14.25" customHeight="1" x14ac:dyDescent="0.3"/>
    <row r="80" spans="1:26"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mergeCells count="1">
    <mergeCell ref="A1:T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Definitions</vt:lpstr>
      <vt:lpstr>Data Repository Table</vt:lpstr>
      <vt:lpstr>Pivot Table</vt:lpstr>
      <vt:lpstr>Water Trading Repository Table</vt:lpstr>
      <vt:lpstr>Sheet1</vt:lpstr>
      <vt:lpstr>Economic Market Analysis</vt:lpstr>
      <vt:lpstr>Economic Cost Analysis</vt:lpstr>
      <vt:lpstr>What-If Analysis</vt:lpstr>
      <vt:lpstr>Variance Analysis</vt:lpstr>
      <vt:lpstr>Cost to Produce</vt:lpstr>
      <vt:lpstr>EBIT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Christopher H</dc:creator>
  <cp:keywords/>
  <dc:description/>
  <cp:lastModifiedBy>Priscilla Annor-Gyamfi</cp:lastModifiedBy>
  <cp:revision/>
  <dcterms:created xsi:type="dcterms:W3CDTF">2019-05-26T11:59:56Z</dcterms:created>
  <dcterms:modified xsi:type="dcterms:W3CDTF">2024-02-15T04:18:23Z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7c7b3fc-4128-41ae-86b4-e4b1b1ae5e15_Enabled">
    <vt:lpwstr>True</vt:lpwstr>
  </property>
  <property fmtid="{D5CDD505-2E9C-101B-9397-08002B2CF9AE}" pid="3" name="MSIP_Label_97c7b3fc-4128-41ae-86b4-e4b1b1ae5e15_SiteId">
    <vt:lpwstr>97160e56-eb00-44fe-b31d-0d6d351c636d</vt:lpwstr>
  </property>
  <property fmtid="{D5CDD505-2E9C-101B-9397-08002B2CF9AE}" pid="4" name="MSIP_Label_97c7b3fc-4128-41ae-86b4-e4b1b1ae5e15_Owner">
    <vt:lpwstr>Chris.Hui@origin.com.au</vt:lpwstr>
  </property>
  <property fmtid="{D5CDD505-2E9C-101B-9397-08002B2CF9AE}" pid="5" name="MSIP_Label_97c7b3fc-4128-41ae-86b4-e4b1b1ae5e15_SetDate">
    <vt:lpwstr>2019-09-14T08:39:43.2195742Z</vt:lpwstr>
  </property>
  <property fmtid="{D5CDD505-2E9C-101B-9397-08002B2CF9AE}" pid="6" name="MSIP_Label_97c7b3fc-4128-41ae-86b4-e4b1b1ae5e15_Name">
    <vt:lpwstr>General</vt:lpwstr>
  </property>
  <property fmtid="{D5CDD505-2E9C-101B-9397-08002B2CF9AE}" pid="7" name="MSIP_Label_97c7b3fc-4128-41ae-86b4-e4b1b1ae5e15_Application">
    <vt:lpwstr>Microsoft Azure Information Protection</vt:lpwstr>
  </property>
  <property fmtid="{D5CDD505-2E9C-101B-9397-08002B2CF9AE}" pid="8" name="MSIP_Label_97c7b3fc-4128-41ae-86b4-e4b1b1ae5e15_ActionId">
    <vt:lpwstr>459f6ffd-e1cd-453a-979a-da48b16233cc</vt:lpwstr>
  </property>
  <property fmtid="{D5CDD505-2E9C-101B-9397-08002B2CF9AE}" pid="9" name="MSIP_Label_97c7b3fc-4128-41ae-86b4-e4b1b1ae5e15_Extended_MSFT_Method">
    <vt:lpwstr>Automatic</vt:lpwstr>
  </property>
  <property fmtid="{D5CDD505-2E9C-101B-9397-08002B2CF9AE}" pid="10" name="Sensitivity">
    <vt:lpwstr>General</vt:lpwstr>
  </property>
</Properties>
</file>